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0" windowWidth="20730" windowHeight="11760" activeTab="1"/>
  </bookViews>
  <sheets>
    <sheet name="New Paper" sheetId="7" r:id="rId1"/>
    <sheet name="Sept-2016" sheetId="6" r:id="rId2"/>
    <sheet name="Sept-2015" sheetId="1" r:id="rId3"/>
    <sheet name="Adjustment-2015" sheetId="2" r:id="rId4"/>
    <sheet name="W.No -3 PV of JDCL Loan" sheetId="4" r:id="rId5"/>
    <sheet name="W No -1 Actuarial loss-PYs" sheetId="3" r:id="rId6"/>
    <sheet name="security" sheetId="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#REF!</definedName>
    <definedName name="\AA">#REF!</definedName>
    <definedName name="\c" localSheetId="5">#REF!</definedName>
    <definedName name="\c">#REF!</definedName>
    <definedName name="\d">#REF!</definedName>
    <definedName name="\E">'[1]Sch R'!#REF!</definedName>
    <definedName name="\s" localSheetId="5">#REF!</definedName>
    <definedName name="\s">#REF!</definedName>
    <definedName name="\V">#N/A</definedName>
    <definedName name="\x" localSheetId="5">#REF!</definedName>
    <definedName name="\x">#REF!</definedName>
    <definedName name="\z">#N/A</definedName>
    <definedName name="______________________________dat1" localSheetId="5">#REF!</definedName>
    <definedName name="______________________________dat1">#REF!</definedName>
    <definedName name="______________________________dat2" localSheetId="5">#REF!</definedName>
    <definedName name="______________________________dat2">#REF!</definedName>
    <definedName name="______________________________FOR91" localSheetId="5">#REF!</definedName>
    <definedName name="______________________________FOR91">#REF!</definedName>
    <definedName name="______________________________fre2">#REF!</definedName>
    <definedName name="______________________________GIR89">#REF!</definedName>
    <definedName name="______________________________GIR90">#REF!</definedName>
    <definedName name="_____________________________cat1">#REF!</definedName>
    <definedName name="_____________________________cat2">#REF!</definedName>
    <definedName name="_____________________________dat1">#REF!</definedName>
    <definedName name="_____________________________dat2">#REF!</definedName>
    <definedName name="_____________________________FOR91">#REF!</definedName>
    <definedName name="_____________________________fre2">#REF!</definedName>
    <definedName name="_____________________________GIR89">#REF!</definedName>
    <definedName name="_____________________________GIR90">#REF!</definedName>
    <definedName name="____________________________cat1">#REF!</definedName>
    <definedName name="____________________________cat2">#REF!</definedName>
    <definedName name="____________________________dat1">#REF!</definedName>
    <definedName name="____________________________dat2">#REF!</definedName>
    <definedName name="____________________________FOR91">#REF!</definedName>
    <definedName name="____________________________fre2">#REF!</definedName>
    <definedName name="____________________________GIR89">#REF!</definedName>
    <definedName name="____________________________GIR90">#REF!</definedName>
    <definedName name="___________________________cat1">#REF!</definedName>
    <definedName name="___________________________cat2">#REF!</definedName>
    <definedName name="___________________________dat1">#REF!</definedName>
    <definedName name="___________________________dat2">#REF!</definedName>
    <definedName name="___________________________FOR91">#REF!</definedName>
    <definedName name="___________________________fre2">#REF!</definedName>
    <definedName name="___________________________GIR89">#REF!</definedName>
    <definedName name="___________________________GIR90">#REF!</definedName>
    <definedName name="__________________________cat1">#REF!</definedName>
    <definedName name="__________________________cat2">#REF!</definedName>
    <definedName name="__________________________dat1">#REF!</definedName>
    <definedName name="__________________________dat2">#REF!</definedName>
    <definedName name="__________________________FOR91">#REF!</definedName>
    <definedName name="__________________________fre2">#REF!</definedName>
    <definedName name="__________________________GIR89">#REF!</definedName>
    <definedName name="__________________________GIR90">#REF!</definedName>
    <definedName name="__________________________QPG1">#REF!</definedName>
    <definedName name="__________________________qpg10">#REF!</definedName>
    <definedName name="__________________________QPG11">#REF!</definedName>
    <definedName name="__________________________QPG2">#REF!</definedName>
    <definedName name="__________________________QPG3">#REF!</definedName>
    <definedName name="__________________________QPG4">#REF!</definedName>
    <definedName name="__________________________QPG5">#REF!</definedName>
    <definedName name="__________________________QPG6">#REF!</definedName>
    <definedName name="__________________________QPG7">#REF!</definedName>
    <definedName name="__________________________QPG8">#REF!</definedName>
    <definedName name="__________________________qpg9">#REF!</definedName>
    <definedName name="__________________________Sch3" localSheetId="5" hidden="1">{#N/A,#N/A,FALSE,"PCPL9899"}</definedName>
    <definedName name="__________________________Sch3" localSheetId="4" hidden="1">{#N/A,#N/A,FALSE,"PCPL9899"}</definedName>
    <definedName name="__________________________Sch3" hidden="1">{#N/A,#N/A,FALSE,"PCPL9899"}</definedName>
    <definedName name="_________________________cat1">#REF!</definedName>
    <definedName name="_________________________cat2">#REF!</definedName>
    <definedName name="_________________________dat1">#REF!</definedName>
    <definedName name="_________________________dat2">#REF!</definedName>
    <definedName name="_________________________FOR91">#REF!</definedName>
    <definedName name="_________________________fre2">#REF!</definedName>
    <definedName name="_________________________GIR89">#REF!</definedName>
    <definedName name="_________________________GIR90">#REF!</definedName>
    <definedName name="_________________________QPG1">#REF!</definedName>
    <definedName name="_________________________qpg10">#REF!</definedName>
    <definedName name="_________________________QPG11">#REF!</definedName>
    <definedName name="_________________________QPG2">#REF!</definedName>
    <definedName name="_________________________QPG3">#REF!</definedName>
    <definedName name="_________________________QPG4">#REF!</definedName>
    <definedName name="_________________________QPG5">#REF!</definedName>
    <definedName name="_________________________QPG6">#REF!</definedName>
    <definedName name="_________________________QPG7">#REF!</definedName>
    <definedName name="_________________________QPG8">#REF!</definedName>
    <definedName name="_________________________qpg9">#REF!</definedName>
    <definedName name="_________________________Sch3" localSheetId="5" hidden="1">{#N/A,#N/A,FALSE,"PCPL9899"}</definedName>
    <definedName name="_________________________Sch3" localSheetId="4" hidden="1">{#N/A,#N/A,FALSE,"PCPL9899"}</definedName>
    <definedName name="_________________________Sch3" hidden="1">{#N/A,#N/A,FALSE,"PCPL9899"}</definedName>
    <definedName name="________________________cat1">#REF!</definedName>
    <definedName name="________________________cat2">#REF!</definedName>
    <definedName name="________________________dat1">#REF!</definedName>
    <definedName name="________________________dat2">#REF!</definedName>
    <definedName name="________________________FOR91">#REF!</definedName>
    <definedName name="________________________fre2">#REF!</definedName>
    <definedName name="________________________GIR89">#REF!</definedName>
    <definedName name="________________________GIR90">#REF!</definedName>
    <definedName name="________________________QPG1">#REF!</definedName>
    <definedName name="________________________qpg10">#REF!</definedName>
    <definedName name="________________________QPG11">#REF!</definedName>
    <definedName name="________________________QPG2">#REF!</definedName>
    <definedName name="________________________QPG3">#REF!</definedName>
    <definedName name="________________________QPG4">#REF!</definedName>
    <definedName name="________________________QPG5">#REF!</definedName>
    <definedName name="________________________QPG6">#REF!</definedName>
    <definedName name="________________________QPG7">#REF!</definedName>
    <definedName name="________________________QPG8">#REF!</definedName>
    <definedName name="________________________qpg9">#REF!</definedName>
    <definedName name="________________________Sch3" localSheetId="5" hidden="1">{#N/A,#N/A,FALSE,"PCPL9899"}</definedName>
    <definedName name="________________________Sch3" localSheetId="4" hidden="1">{#N/A,#N/A,FALSE,"PCPL9899"}</definedName>
    <definedName name="________________________Sch3" hidden="1">{#N/A,#N/A,FALSE,"PCPL9899"}</definedName>
    <definedName name="_______________________cat1">#REF!</definedName>
    <definedName name="_______________________cat2">#REF!</definedName>
    <definedName name="_______________________dat1">#REF!</definedName>
    <definedName name="_______________________dat2">#REF!</definedName>
    <definedName name="_______________________FOR91">#REF!</definedName>
    <definedName name="_______________________fre2">#REF!</definedName>
    <definedName name="_______________________GIR89">#REF!</definedName>
    <definedName name="_______________________GIR90">#REF!</definedName>
    <definedName name="_______________________QPG1">#REF!</definedName>
    <definedName name="_______________________qpg10">#REF!</definedName>
    <definedName name="_______________________QPG11">#REF!</definedName>
    <definedName name="_______________________QPG2">#REF!</definedName>
    <definedName name="_______________________QPG3">#REF!</definedName>
    <definedName name="_______________________QPG4">#REF!</definedName>
    <definedName name="_______________________QPG5">#REF!</definedName>
    <definedName name="_______________________QPG6">#REF!</definedName>
    <definedName name="_______________________QPG7">#REF!</definedName>
    <definedName name="_______________________QPG8">#REF!</definedName>
    <definedName name="_______________________qpg9">#REF!</definedName>
    <definedName name="_______________________Sch3" localSheetId="5" hidden="1">{#N/A,#N/A,FALSE,"PCPL9899"}</definedName>
    <definedName name="_______________________Sch3" localSheetId="4" hidden="1">{#N/A,#N/A,FALSE,"PCPL9899"}</definedName>
    <definedName name="_______________________Sch3" hidden="1">{#N/A,#N/A,FALSE,"PCPL9899"}</definedName>
    <definedName name="______________________cat1">#REF!</definedName>
    <definedName name="______________________cat2">#REF!</definedName>
    <definedName name="______________________dat1">#REF!</definedName>
    <definedName name="______________________dat2">#REF!</definedName>
    <definedName name="______________________FOR91">#REF!</definedName>
    <definedName name="______________________fre2">#REF!</definedName>
    <definedName name="______________________GIR89">#REF!</definedName>
    <definedName name="______________________GIR90">#REF!</definedName>
    <definedName name="______________________QPG1">#REF!</definedName>
    <definedName name="______________________qpg10">#REF!</definedName>
    <definedName name="______________________QPG11">#REF!</definedName>
    <definedName name="______________________QPG2">#REF!</definedName>
    <definedName name="______________________QPG3">#REF!</definedName>
    <definedName name="______________________QPG4">#REF!</definedName>
    <definedName name="______________________QPG5">#REF!</definedName>
    <definedName name="______________________QPG6">#REF!</definedName>
    <definedName name="______________________QPG7">#REF!</definedName>
    <definedName name="______________________QPG8">#REF!</definedName>
    <definedName name="______________________qpg9">#REF!</definedName>
    <definedName name="______________________Sch3" localSheetId="5" hidden="1">{#N/A,#N/A,FALSE,"PCPL9899"}</definedName>
    <definedName name="______________________Sch3" localSheetId="4" hidden="1">{#N/A,#N/A,FALSE,"PCPL9899"}</definedName>
    <definedName name="______________________Sch3" hidden="1">{#N/A,#N/A,FALSE,"PCPL9899"}</definedName>
    <definedName name="_____________________cat1">#REF!</definedName>
    <definedName name="_____________________cat2">#REF!</definedName>
    <definedName name="_____________________dat1">#REF!</definedName>
    <definedName name="_____________________dat2">#REF!</definedName>
    <definedName name="_____________________FOR91">#REF!</definedName>
    <definedName name="_____________________fre2">#REF!</definedName>
    <definedName name="_____________________GIR89">#REF!</definedName>
    <definedName name="_____________________GIR90">#REF!</definedName>
    <definedName name="_____________________QPG1">#REF!</definedName>
    <definedName name="_____________________qpg10">#REF!</definedName>
    <definedName name="_____________________QPG11">#REF!</definedName>
    <definedName name="_____________________QPG2">#REF!</definedName>
    <definedName name="_____________________QPG3">#REF!</definedName>
    <definedName name="_____________________QPG4">#REF!</definedName>
    <definedName name="_____________________QPG5">#REF!</definedName>
    <definedName name="_____________________QPG6">#REF!</definedName>
    <definedName name="_____________________QPG7">#REF!</definedName>
    <definedName name="_____________________QPG8">#REF!</definedName>
    <definedName name="_____________________qpg9">#REF!</definedName>
    <definedName name="_____________________Sch3" localSheetId="5" hidden="1">{#N/A,#N/A,FALSE,"PCPL9899"}</definedName>
    <definedName name="_____________________Sch3" localSheetId="4" hidden="1">{#N/A,#N/A,FALSE,"PCPL9899"}</definedName>
    <definedName name="_____________________Sch3" hidden="1">{#N/A,#N/A,FALSE,"PCPL9899"}</definedName>
    <definedName name="____________________cat1">#REF!</definedName>
    <definedName name="____________________cat2">#REF!</definedName>
    <definedName name="____________________dat1">#REF!</definedName>
    <definedName name="____________________dat2">#REF!</definedName>
    <definedName name="____________________FOR91">#REF!</definedName>
    <definedName name="____________________fre2">#REF!</definedName>
    <definedName name="____________________GIR89">#REF!</definedName>
    <definedName name="____________________GIR90">#REF!</definedName>
    <definedName name="____________________QPG1">#REF!</definedName>
    <definedName name="____________________qpg10">#REF!</definedName>
    <definedName name="____________________QPG11">#REF!</definedName>
    <definedName name="____________________QPG2">#REF!</definedName>
    <definedName name="____________________QPG3">#REF!</definedName>
    <definedName name="____________________QPG4">#REF!</definedName>
    <definedName name="____________________QPG5">#REF!</definedName>
    <definedName name="____________________QPG6">#REF!</definedName>
    <definedName name="____________________QPG7">#REF!</definedName>
    <definedName name="____________________QPG8">#REF!</definedName>
    <definedName name="____________________qpg9">#REF!</definedName>
    <definedName name="____________________Sch3" localSheetId="5" hidden="1">{#N/A,#N/A,FALSE,"PCPL9899"}</definedName>
    <definedName name="____________________Sch3" localSheetId="4" hidden="1">{#N/A,#N/A,FALSE,"PCPL9899"}</definedName>
    <definedName name="____________________Sch3" hidden="1">{#N/A,#N/A,FALSE,"PCPL9899"}</definedName>
    <definedName name="___________________cat1">#REF!</definedName>
    <definedName name="___________________cat2">#REF!</definedName>
    <definedName name="___________________dat1">#REF!</definedName>
    <definedName name="___________________dat2">#REF!</definedName>
    <definedName name="___________________FOR91">#REF!</definedName>
    <definedName name="___________________fre2">#REF!</definedName>
    <definedName name="___________________GIR89">#REF!</definedName>
    <definedName name="___________________GIR90">#REF!</definedName>
    <definedName name="___________________QPG1">#REF!</definedName>
    <definedName name="___________________qpg10">#REF!</definedName>
    <definedName name="___________________QPG11">#REF!</definedName>
    <definedName name="___________________QPG2">#REF!</definedName>
    <definedName name="___________________QPG3">#REF!</definedName>
    <definedName name="___________________QPG4">#REF!</definedName>
    <definedName name="___________________QPG5">#REF!</definedName>
    <definedName name="___________________QPG6">#REF!</definedName>
    <definedName name="___________________QPG7">#REF!</definedName>
    <definedName name="___________________QPG8">#REF!</definedName>
    <definedName name="___________________qpg9">#REF!</definedName>
    <definedName name="___________________Sch3" localSheetId="5" hidden="1">{#N/A,#N/A,FALSE,"PCPL9899"}</definedName>
    <definedName name="___________________Sch3" localSheetId="4" hidden="1">{#N/A,#N/A,FALSE,"PCPL9899"}</definedName>
    <definedName name="___________________Sch3" hidden="1">{#N/A,#N/A,FALSE,"PCPL9899"}</definedName>
    <definedName name="__________________cat1">#REF!</definedName>
    <definedName name="__________________cat2">#REF!</definedName>
    <definedName name="__________________dat1">#REF!</definedName>
    <definedName name="__________________dat2">#REF!</definedName>
    <definedName name="__________________DAT8">[2]Sheet1!#REF!</definedName>
    <definedName name="__________________FOR91">#REF!</definedName>
    <definedName name="__________________fre2">#REF!</definedName>
    <definedName name="__________________GIR89">#REF!</definedName>
    <definedName name="__________________GIR90">#REF!</definedName>
    <definedName name="__________________QPG1">#REF!</definedName>
    <definedName name="__________________qpg10">#REF!</definedName>
    <definedName name="__________________QPG11">#REF!</definedName>
    <definedName name="__________________QPG2">#REF!</definedName>
    <definedName name="__________________QPG3">#REF!</definedName>
    <definedName name="__________________QPG4">#REF!</definedName>
    <definedName name="__________________QPG5">#REF!</definedName>
    <definedName name="__________________QPG6">#REF!</definedName>
    <definedName name="__________________QPG7">#REF!</definedName>
    <definedName name="__________________QPG8">#REF!</definedName>
    <definedName name="__________________qpg9">#REF!</definedName>
    <definedName name="__________________Sch3" localSheetId="5" hidden="1">{#N/A,#N/A,FALSE,"PCPL9899"}</definedName>
    <definedName name="__________________Sch3" localSheetId="4" hidden="1">{#N/A,#N/A,FALSE,"PCPL9899"}</definedName>
    <definedName name="__________________Sch3" hidden="1">{#N/A,#N/A,FALSE,"PCPL9899"}</definedName>
    <definedName name="_________________cat1">#REF!</definedName>
    <definedName name="_________________cat2">#REF!</definedName>
    <definedName name="_________________dat1">#REF!</definedName>
    <definedName name="_________________dat2">#REF!</definedName>
    <definedName name="_________________DAT8">[2]Sheet1!#REF!</definedName>
    <definedName name="_________________FOR91">#REF!</definedName>
    <definedName name="_________________fre2">#REF!</definedName>
    <definedName name="_________________GIR89">#REF!</definedName>
    <definedName name="_________________GIR90">#REF!</definedName>
    <definedName name="_________________QPG1">#REF!</definedName>
    <definedName name="_________________qpg10">#REF!</definedName>
    <definedName name="_________________QPG11">#REF!</definedName>
    <definedName name="_________________QPG2">#REF!</definedName>
    <definedName name="_________________QPG3">#REF!</definedName>
    <definedName name="_________________QPG4">#REF!</definedName>
    <definedName name="_________________QPG5">#REF!</definedName>
    <definedName name="_________________QPG6">#REF!</definedName>
    <definedName name="_________________QPG7">#REF!</definedName>
    <definedName name="_________________QPG8">#REF!</definedName>
    <definedName name="_________________qpg9">#REF!</definedName>
    <definedName name="_________________Sch3" localSheetId="5" hidden="1">{#N/A,#N/A,FALSE,"PCPL9899"}</definedName>
    <definedName name="_________________Sch3" localSheetId="4" hidden="1">{#N/A,#N/A,FALSE,"PCPL9899"}</definedName>
    <definedName name="_________________Sch3" hidden="1">{#N/A,#N/A,FALSE,"PCPL9899"}</definedName>
    <definedName name="________________cat1">#REF!</definedName>
    <definedName name="________________cat2">#REF!</definedName>
    <definedName name="________________dat1">#REF!</definedName>
    <definedName name="________________dat2">#REF!</definedName>
    <definedName name="________________DAT8">[2]Sheet1!#REF!</definedName>
    <definedName name="________________FOR91">#REF!</definedName>
    <definedName name="________________fre2">#REF!</definedName>
    <definedName name="________________GIR89">#REF!</definedName>
    <definedName name="________________GIR90">#REF!</definedName>
    <definedName name="________________QPG1">#REF!</definedName>
    <definedName name="________________qpg10">#REF!</definedName>
    <definedName name="________________QPG11">#REF!</definedName>
    <definedName name="________________QPG2">#REF!</definedName>
    <definedName name="________________QPG3">#REF!</definedName>
    <definedName name="________________QPG4">#REF!</definedName>
    <definedName name="________________QPG5">#REF!</definedName>
    <definedName name="________________QPG6">#REF!</definedName>
    <definedName name="________________QPG7">#REF!</definedName>
    <definedName name="________________QPG8">#REF!</definedName>
    <definedName name="________________qpg9">#REF!</definedName>
    <definedName name="________________Sch3" localSheetId="5" hidden="1">{#N/A,#N/A,FALSE,"PCPL9899"}</definedName>
    <definedName name="________________Sch3" localSheetId="4" hidden="1">{#N/A,#N/A,FALSE,"PCPL9899"}</definedName>
    <definedName name="________________Sch3" hidden="1">{#N/A,#N/A,FALSE,"PCPL9899"}</definedName>
    <definedName name="_______________ASD1">'[3]Trl-Bal-INC'!#REF!</definedName>
    <definedName name="_______________ASD2">'[3]Trl-Bal-INC'!#REF!</definedName>
    <definedName name="_______________cat1">#REF!</definedName>
    <definedName name="_______________cat2">#REF!</definedName>
    <definedName name="_______________dat1">#REF!</definedName>
    <definedName name="_______________dat2">#REF!</definedName>
    <definedName name="_______________DAT8">[2]Sheet1!#REF!</definedName>
    <definedName name="_______________FOR91">#REF!</definedName>
    <definedName name="_______________fre2">#REF!</definedName>
    <definedName name="_______________GIR89">#REF!</definedName>
    <definedName name="_______________GIR90">#REF!</definedName>
    <definedName name="_______________QPG1">#REF!</definedName>
    <definedName name="_______________qpg10">#REF!</definedName>
    <definedName name="_______________QPG11">#REF!</definedName>
    <definedName name="_______________QPG2">#REF!</definedName>
    <definedName name="_______________QPG3">#REF!</definedName>
    <definedName name="_______________QPG4">#REF!</definedName>
    <definedName name="_______________QPG5">#REF!</definedName>
    <definedName name="_______________QPG6">#REF!</definedName>
    <definedName name="_______________QPG7">#REF!</definedName>
    <definedName name="_______________QPG8">#REF!</definedName>
    <definedName name="_______________qpg9">#REF!</definedName>
    <definedName name="_______________Sch3" localSheetId="5" hidden="1">{#N/A,#N/A,FALSE,"PCPL9899"}</definedName>
    <definedName name="_______________Sch3" localSheetId="4" hidden="1">{#N/A,#N/A,FALSE,"PCPL9899"}</definedName>
    <definedName name="_______________Sch3" hidden="1">{#N/A,#N/A,FALSE,"PCPL9899"}</definedName>
    <definedName name="______________ASD1">'[3]Trl-Bal-INC'!#REF!</definedName>
    <definedName name="______________ASD2">'[3]Trl-Bal-INC'!#REF!</definedName>
    <definedName name="______________cat1">#REF!</definedName>
    <definedName name="______________cat2">#REF!</definedName>
    <definedName name="______________dat1">#REF!</definedName>
    <definedName name="______________dat2">#REF!</definedName>
    <definedName name="______________DAT8">[2]Sheet1!#REF!</definedName>
    <definedName name="______________DEP1">#REF!</definedName>
    <definedName name="______________DEP2">#REF!</definedName>
    <definedName name="______________FOR91">#REF!</definedName>
    <definedName name="______________fre2">#REF!</definedName>
    <definedName name="______________GIR89">#REF!</definedName>
    <definedName name="______________GIR90">#REF!</definedName>
    <definedName name="______________QPG1">#REF!</definedName>
    <definedName name="______________qpg10">#REF!</definedName>
    <definedName name="______________QPG11">#REF!</definedName>
    <definedName name="______________QPG2">#REF!</definedName>
    <definedName name="______________QPG3">#REF!</definedName>
    <definedName name="______________QPG4">#REF!</definedName>
    <definedName name="______________QPG5">#REF!</definedName>
    <definedName name="______________QPG6">#REF!</definedName>
    <definedName name="______________QPG7">#REF!</definedName>
    <definedName name="______________QPG8">#REF!</definedName>
    <definedName name="______________qpg9">#REF!</definedName>
    <definedName name="______________RG1">#REF!</definedName>
    <definedName name="______________Sch3" localSheetId="5" hidden="1">{#N/A,#N/A,FALSE,"PCPL9899"}</definedName>
    <definedName name="______________Sch3" localSheetId="4" hidden="1">{#N/A,#N/A,FALSE,"PCPL9899"}</definedName>
    <definedName name="______________Sch3" hidden="1">{#N/A,#N/A,FALSE,"PCPL9899"}</definedName>
    <definedName name="_____________ASD1">'[3]Trl-Bal-INC'!#REF!</definedName>
    <definedName name="_____________ASD2">'[3]Trl-Bal-INC'!#REF!</definedName>
    <definedName name="_____________cat1">#REF!</definedName>
    <definedName name="_____________cat2">#REF!</definedName>
    <definedName name="_____________dat1">#REF!</definedName>
    <definedName name="_____________dat2">#REF!</definedName>
    <definedName name="_____________DEP1" localSheetId="5">#REF!</definedName>
    <definedName name="_____________DEP1">#REF!</definedName>
    <definedName name="_____________DEP2" localSheetId="5">#REF!</definedName>
    <definedName name="_____________DEP2">#REF!</definedName>
    <definedName name="_____________FOR91" localSheetId="5">#REF!</definedName>
    <definedName name="_____________FOR91">#REF!</definedName>
    <definedName name="_____________fre2">#REF!</definedName>
    <definedName name="_____________GIR89">#REF!</definedName>
    <definedName name="_____________GIR90">#REF!</definedName>
    <definedName name="_____________QPG1">#REF!</definedName>
    <definedName name="_____________qpg10">#REF!</definedName>
    <definedName name="_____________QPG11">#REF!</definedName>
    <definedName name="_____________QPG2">#REF!</definedName>
    <definedName name="_____________QPG3">#REF!</definedName>
    <definedName name="_____________QPG4">#REF!</definedName>
    <definedName name="_____________QPG5">#REF!</definedName>
    <definedName name="_____________QPG6">#REF!</definedName>
    <definedName name="_____________QPG7">#REF!</definedName>
    <definedName name="_____________QPG8">#REF!</definedName>
    <definedName name="_____________qpg9">#REF!</definedName>
    <definedName name="_____________RG1">#REF!</definedName>
    <definedName name="_____________Sch3" localSheetId="5" hidden="1">{#N/A,#N/A,FALSE,"PCPL9899"}</definedName>
    <definedName name="_____________Sch3" localSheetId="4" hidden="1">{#N/A,#N/A,FALSE,"PCPL9899"}</definedName>
    <definedName name="_____________Sch3" hidden="1">{#N/A,#N/A,FALSE,"PCPL9899"}</definedName>
    <definedName name="____________ASD1">'[3]Trl-Bal-INC'!#REF!</definedName>
    <definedName name="____________ASD2">'[3]Trl-Bal-INC'!#REF!</definedName>
    <definedName name="____________cat1">#REF!</definedName>
    <definedName name="____________cat2">#REF!</definedName>
    <definedName name="____________dat1">#REF!</definedName>
    <definedName name="____________dat2">#REF!</definedName>
    <definedName name="____________DAT8">[2]Sheet1!#REF!</definedName>
    <definedName name="____________DEP1">#REF!</definedName>
    <definedName name="____________DEP2">#REF!</definedName>
    <definedName name="____________FOR91">#REF!</definedName>
    <definedName name="____________fre2">#REF!</definedName>
    <definedName name="____________GIR89">#REF!</definedName>
    <definedName name="____________GIR90">#REF!</definedName>
    <definedName name="____________QPG1">#REF!</definedName>
    <definedName name="____________qpg10">#REF!</definedName>
    <definedName name="____________QPG11">#REF!</definedName>
    <definedName name="____________QPG2">#REF!</definedName>
    <definedName name="____________QPG3">#REF!</definedName>
    <definedName name="____________QPG4">#REF!</definedName>
    <definedName name="____________QPG5">#REF!</definedName>
    <definedName name="____________QPG6">#REF!</definedName>
    <definedName name="____________QPG7">#REF!</definedName>
    <definedName name="____________QPG8">#REF!</definedName>
    <definedName name="____________qpg9">#REF!</definedName>
    <definedName name="____________RG1">#REF!</definedName>
    <definedName name="____________Sch3" localSheetId="5" hidden="1">{#N/A,#N/A,FALSE,"PCPL9899"}</definedName>
    <definedName name="____________Sch3" localSheetId="4" hidden="1">{#N/A,#N/A,FALSE,"PCPL9899"}</definedName>
    <definedName name="____________Sch3" hidden="1">{#N/A,#N/A,FALSE,"PCPL9899"}</definedName>
    <definedName name="___________ASD1">'[3]Trl-Bal-INC'!#REF!</definedName>
    <definedName name="___________ASD2">'[3]Trl-Bal-INC'!#REF!</definedName>
    <definedName name="___________cat1">#REF!</definedName>
    <definedName name="___________cat2">#REF!</definedName>
    <definedName name="___________dat1">#REF!</definedName>
    <definedName name="___________dat2">#REF!</definedName>
    <definedName name="___________DAT8">[2]Sheet1!#REF!</definedName>
    <definedName name="___________DEP1">#REF!</definedName>
    <definedName name="___________DEP2">#REF!</definedName>
    <definedName name="___________FOR91">#REF!</definedName>
    <definedName name="___________fre2">#REF!</definedName>
    <definedName name="___________GIR89">#REF!</definedName>
    <definedName name="___________GIR90">#REF!</definedName>
    <definedName name="___________QPG1">#REF!</definedName>
    <definedName name="___________qpg10">#REF!</definedName>
    <definedName name="___________QPG11">#REF!</definedName>
    <definedName name="___________QPG2">#REF!</definedName>
    <definedName name="___________QPG3">#REF!</definedName>
    <definedName name="___________QPG4">#REF!</definedName>
    <definedName name="___________QPG5">#REF!</definedName>
    <definedName name="___________QPG6">#REF!</definedName>
    <definedName name="___________QPG7">#REF!</definedName>
    <definedName name="___________QPG8">#REF!</definedName>
    <definedName name="___________qpg9">#REF!</definedName>
    <definedName name="___________RG1">#REF!</definedName>
    <definedName name="___________Sch3" localSheetId="5" hidden="1">{#N/A,#N/A,FALSE,"PCPL9899"}</definedName>
    <definedName name="___________Sch3" localSheetId="4" hidden="1">{#N/A,#N/A,FALSE,"PCPL9899"}</definedName>
    <definedName name="___________Sch3" hidden="1">{#N/A,#N/A,FALSE,"PCPL9899"}</definedName>
    <definedName name="___________veb1">#REF!</definedName>
    <definedName name="___________ven2">#REF!</definedName>
    <definedName name="___________xlnm.Database">#REF!</definedName>
    <definedName name="___________xlnm.Print_Area">#REF!</definedName>
    <definedName name="___________xlnm.Print_Titles_1">#REF!</definedName>
    <definedName name="__________cat1" localSheetId="5">#REF!</definedName>
    <definedName name="__________cat1">#REF!</definedName>
    <definedName name="__________cat2" localSheetId="5">#REF!</definedName>
    <definedName name="__________cat2">#REF!</definedName>
    <definedName name="__________dat1" localSheetId="5">#REF!</definedName>
    <definedName name="__________dat1">#REF!</definedName>
    <definedName name="__________dat2">#REF!</definedName>
    <definedName name="__________DAT8">[2]Sheet1!#REF!</definedName>
    <definedName name="__________DEP1">#REF!</definedName>
    <definedName name="__________DEP2">#REF!</definedName>
    <definedName name="__________FOR91">#REF!</definedName>
    <definedName name="__________fre2">#REF!</definedName>
    <definedName name="__________GIR89">#REF!</definedName>
    <definedName name="__________GIR90">#REF!</definedName>
    <definedName name="__________QPG1">#REF!</definedName>
    <definedName name="__________qpg10">#REF!</definedName>
    <definedName name="__________QPG11">#REF!</definedName>
    <definedName name="__________QPG2">#REF!</definedName>
    <definedName name="__________QPG3">#REF!</definedName>
    <definedName name="__________QPG4">#REF!</definedName>
    <definedName name="__________QPG5">#REF!</definedName>
    <definedName name="__________QPG6">#REF!</definedName>
    <definedName name="__________QPG7">#REF!</definedName>
    <definedName name="__________QPG8">#REF!</definedName>
    <definedName name="__________qpg9">#REF!</definedName>
    <definedName name="__________RG1">#REF!</definedName>
    <definedName name="__________Sch3" localSheetId="5" hidden="1">{#N/A,#N/A,FALSE,"PCPL9899"}</definedName>
    <definedName name="__________Sch3" localSheetId="4" hidden="1">{#N/A,#N/A,FALSE,"PCPL9899"}</definedName>
    <definedName name="__________Sch3" hidden="1">{#N/A,#N/A,FALSE,"PCPL9899"}</definedName>
    <definedName name="__________veb1">#REF!</definedName>
    <definedName name="__________ven2">#REF!</definedName>
    <definedName name="__________xlnm.Database">#REF!</definedName>
    <definedName name="__________xlnm.Print_Area">#REF!</definedName>
    <definedName name="__________xlnm.Print_Titles_1">#REF!</definedName>
    <definedName name="_________ASD1">'[3]Trl-Bal-INC'!#REF!</definedName>
    <definedName name="_________ASD2">'[3]Trl-Bal-INC'!#REF!</definedName>
    <definedName name="_________cat1">#REF!</definedName>
    <definedName name="_________cat2">#REF!</definedName>
    <definedName name="_________dat1">#REF!</definedName>
    <definedName name="_________dat2">#REF!</definedName>
    <definedName name="_________DAT8">[2]Sheet1!#REF!</definedName>
    <definedName name="_________DEP1">#REF!</definedName>
    <definedName name="_________DEP2">#REF!</definedName>
    <definedName name="_________FOR91">#REF!</definedName>
    <definedName name="_________fre2">#REF!</definedName>
    <definedName name="_________GIR89">#REF!</definedName>
    <definedName name="_________GIR90">#REF!</definedName>
    <definedName name="_________QPG1">#REF!</definedName>
    <definedName name="_________qpg10">#REF!</definedName>
    <definedName name="_________QPG11">#REF!</definedName>
    <definedName name="_________QPG2">#REF!</definedName>
    <definedName name="_________QPG3">#REF!</definedName>
    <definedName name="_________QPG4">#REF!</definedName>
    <definedName name="_________QPG5">#REF!</definedName>
    <definedName name="_________QPG6">#REF!</definedName>
    <definedName name="_________QPG7">#REF!</definedName>
    <definedName name="_________QPG8">#REF!</definedName>
    <definedName name="_________qpg9">#REF!</definedName>
    <definedName name="_________RG1">#REF!</definedName>
    <definedName name="_________Sch3" localSheetId="5" hidden="1">{#N/A,#N/A,FALSE,"PCPL9899"}</definedName>
    <definedName name="_________Sch3" localSheetId="4" hidden="1">{#N/A,#N/A,FALSE,"PCPL9899"}</definedName>
    <definedName name="_________Sch3" hidden="1">{#N/A,#N/A,FALSE,"PCPL9899"}</definedName>
    <definedName name="_________veb1">#REF!</definedName>
    <definedName name="_________ven2">#REF!</definedName>
    <definedName name="_________xlnm.Database">#REF!</definedName>
    <definedName name="_________xlnm.Print_Area">#REF!</definedName>
    <definedName name="_________xlnm.Print_Titles_1">#REF!</definedName>
    <definedName name="________ASD1">'[3]Trl-Bal-INC'!#REF!</definedName>
    <definedName name="________ASD2">'[3]Trl-Bal-INC'!#REF!</definedName>
    <definedName name="________cat1">#REF!</definedName>
    <definedName name="________cat2">#REF!</definedName>
    <definedName name="________dat1">#REF!</definedName>
    <definedName name="________dat2">#REF!</definedName>
    <definedName name="________DAT8">[2]Sheet1!#REF!</definedName>
    <definedName name="________DEP1">#REF!</definedName>
    <definedName name="________DEP2">#REF!</definedName>
    <definedName name="________FOR91">#REF!</definedName>
    <definedName name="________fre2">#REF!</definedName>
    <definedName name="________GIR89">#REF!</definedName>
    <definedName name="________GIR90">#REF!</definedName>
    <definedName name="________QPG1">#REF!</definedName>
    <definedName name="________qpg10">#REF!</definedName>
    <definedName name="________QPG11">#REF!</definedName>
    <definedName name="________QPG2">#REF!</definedName>
    <definedName name="________QPG3">#REF!</definedName>
    <definedName name="________QPG4">#REF!</definedName>
    <definedName name="________QPG5">#REF!</definedName>
    <definedName name="________QPG6">#REF!</definedName>
    <definedName name="________QPG7">#REF!</definedName>
    <definedName name="________QPG8">#REF!</definedName>
    <definedName name="________qpg9">#REF!</definedName>
    <definedName name="________RG1">#REF!</definedName>
    <definedName name="________Sch3" localSheetId="5" hidden="1">{#N/A,#N/A,FALSE,"PCPL9899"}</definedName>
    <definedName name="________Sch3" localSheetId="4" hidden="1">{#N/A,#N/A,FALSE,"PCPL9899"}</definedName>
    <definedName name="________Sch3" hidden="1">{#N/A,#N/A,FALSE,"PCPL9899"}</definedName>
    <definedName name="________veb1">#REF!</definedName>
    <definedName name="________ven2">#REF!</definedName>
    <definedName name="________xlnm.Database">#REF!</definedName>
    <definedName name="________xlnm.Print_Area">#REF!</definedName>
    <definedName name="________xlnm.Print_Titles_1">#REF!</definedName>
    <definedName name="_______ASD1">'[3]Trl-Bal-INC'!#REF!</definedName>
    <definedName name="_______ASD2">'[3]Trl-Bal-INC'!#REF!</definedName>
    <definedName name="_______cat1">#N/A</definedName>
    <definedName name="_______cat2">#N/A</definedName>
    <definedName name="_______dat1">#N/A</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#N/A</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32">#REF!</definedName>
    <definedName name="_______DAT33">#REF!</definedName>
    <definedName name="_______DAT34">#REF!</definedName>
    <definedName name="_______DAT35">#REF!</definedName>
    <definedName name="_______DAT36">#REF!</definedName>
    <definedName name="_______DAT37">#REF!</definedName>
    <definedName name="_______DAT38">#REF!</definedName>
    <definedName name="_______DAT39">#REF!</definedName>
    <definedName name="_______DAT4">#REF!</definedName>
    <definedName name="_______DAT40">#REF!</definedName>
    <definedName name="_______DAT41">#REF!</definedName>
    <definedName name="_______DAT42">#REF!</definedName>
    <definedName name="_______DAT43">#REF!</definedName>
    <definedName name="_______DAT44">#REF!</definedName>
    <definedName name="_______DAT45">#REF!</definedName>
    <definedName name="_______DAT46">#REF!</definedName>
    <definedName name="_______DAT47">#REF!</definedName>
    <definedName name="_______DAT48">#REF!</definedName>
    <definedName name="_______DAT49">#REF!</definedName>
    <definedName name="_______DAT5">#REF!</definedName>
    <definedName name="_______DAT50">#REF!</definedName>
    <definedName name="_______DAT51">#REF!</definedName>
    <definedName name="_______DAT52">#REF!</definedName>
    <definedName name="_______DAT53">#REF!</definedName>
    <definedName name="_______DAT54">#REF!</definedName>
    <definedName name="_______DAT55">#REF!</definedName>
    <definedName name="_______DAT56">#REF!</definedName>
    <definedName name="_______DAT57">#REF!</definedName>
    <definedName name="_______DAT58">#REF!</definedName>
    <definedName name="_______DAT59">#REF!</definedName>
    <definedName name="_______DAT6">#REF!</definedName>
    <definedName name="_______DAT60">#REF!</definedName>
    <definedName name="_______DAT61">#REF!</definedName>
    <definedName name="_______DAT7">#REF!</definedName>
    <definedName name="_______DAT8">[2]Sheet1!#REF!</definedName>
    <definedName name="_______DAT9">#REF!</definedName>
    <definedName name="_______DEP1">#REF!</definedName>
    <definedName name="_______DEP2">#REF!</definedName>
    <definedName name="_______FOR91">#N/A</definedName>
    <definedName name="_______fre2">#N/A</definedName>
    <definedName name="_______GIR89">#N/A</definedName>
    <definedName name="_______GIR90">#N/A</definedName>
    <definedName name="_______QPG1">#REF!</definedName>
    <definedName name="_______qpg10">#REF!</definedName>
    <definedName name="_______QPG11">#REF!</definedName>
    <definedName name="_______QPG2">#REF!</definedName>
    <definedName name="_______QPG3">#REF!</definedName>
    <definedName name="_______QPG4">#REF!</definedName>
    <definedName name="_______QPG5">#REF!</definedName>
    <definedName name="_______QPG6">#REF!</definedName>
    <definedName name="_______QPG7">#REF!</definedName>
    <definedName name="_______QPG8">#REF!</definedName>
    <definedName name="_______qpg9">#REF!</definedName>
    <definedName name="_______RG1">#REF!</definedName>
    <definedName name="_______Sch3" localSheetId="5" hidden="1">{#N/A,#N/A,FALSE,"PCPL9899"}</definedName>
    <definedName name="_______Sch3" localSheetId="4" hidden="1">{#N/A,#N/A,FALSE,"PCPL9899"}</definedName>
    <definedName name="_______Sch3" hidden="1">{#N/A,#N/A,FALSE,"PCPL9899"}</definedName>
    <definedName name="_______veb1">#REF!</definedName>
    <definedName name="_______ven2">#REF!</definedName>
    <definedName name="_______xlnm.Database">#REF!</definedName>
    <definedName name="_______xlnm.Print_Area">#REF!</definedName>
    <definedName name="_______xlnm.Print_Titles_1">#REF!</definedName>
    <definedName name="______ASD1">'[3]Trl-Bal-INC'!#REF!</definedName>
    <definedName name="______ASD2">'[3]Trl-Bal-INC'!#REF!</definedName>
    <definedName name="______cat1">#N/A</definedName>
    <definedName name="______cat2">#N/A</definedName>
    <definedName name="______dat1">#N/A</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#N/A</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32">#REF!</definedName>
    <definedName name="______DAT33">#REF!</definedName>
    <definedName name="______DAT34">#REF!</definedName>
    <definedName name="______DAT35">#REF!</definedName>
    <definedName name="______DAT36">#REF!</definedName>
    <definedName name="______DAT37">#REF!</definedName>
    <definedName name="______DAT38">#REF!</definedName>
    <definedName name="______DAT39">#REF!</definedName>
    <definedName name="______DAT4">#REF!</definedName>
    <definedName name="______DAT40">#REF!</definedName>
    <definedName name="______DAT41">#REF!</definedName>
    <definedName name="______DAT42">#REF!</definedName>
    <definedName name="______DAT43">#REF!</definedName>
    <definedName name="______DAT44">#REF!</definedName>
    <definedName name="______DAT45">#REF!</definedName>
    <definedName name="______DAT46">#REF!</definedName>
    <definedName name="______DAT47">#REF!</definedName>
    <definedName name="______DAT48">#REF!</definedName>
    <definedName name="______DAT49">#REF!</definedName>
    <definedName name="______DAT5">#REF!</definedName>
    <definedName name="______DAT50">#REF!</definedName>
    <definedName name="______DAT51">#REF!</definedName>
    <definedName name="______DAT52">#REF!</definedName>
    <definedName name="______DAT53">#REF!</definedName>
    <definedName name="______DAT54">#REF!</definedName>
    <definedName name="______DAT55">#REF!</definedName>
    <definedName name="______DAT56">#REF!</definedName>
    <definedName name="______DAT57">#REF!</definedName>
    <definedName name="______DAT58">#REF!</definedName>
    <definedName name="______DAT59">#REF!</definedName>
    <definedName name="______DAT6">#REF!</definedName>
    <definedName name="______DAT60">#REF!</definedName>
    <definedName name="______DAT61">#REF!</definedName>
    <definedName name="______DAT7">#REF!</definedName>
    <definedName name="______DAT8">[2]Sheet1!#REF!</definedName>
    <definedName name="______DAT9">#REF!</definedName>
    <definedName name="______DEP1">#REF!</definedName>
    <definedName name="______DEP2">#REF!</definedName>
    <definedName name="______FOR91">#N/A</definedName>
    <definedName name="______fre2">#N/A</definedName>
    <definedName name="______GIR89">#N/A</definedName>
    <definedName name="______GIR90">#N/A</definedName>
    <definedName name="______QPG1">#REF!</definedName>
    <definedName name="______qpg10">#REF!</definedName>
    <definedName name="______QPG11">#REF!</definedName>
    <definedName name="______QPG2">#REF!</definedName>
    <definedName name="______QPG3">#REF!</definedName>
    <definedName name="______QPG4">#REF!</definedName>
    <definedName name="______QPG5">#REF!</definedName>
    <definedName name="______QPG6">#REF!</definedName>
    <definedName name="______QPG7">#REF!</definedName>
    <definedName name="______QPG8">#REF!</definedName>
    <definedName name="______qpg9">#REF!</definedName>
    <definedName name="______RG1">#REF!</definedName>
    <definedName name="______Sch3" localSheetId="5" hidden="1">{#N/A,#N/A,FALSE,"PCPL9899"}</definedName>
    <definedName name="______Sch3" localSheetId="4" hidden="1">{#N/A,#N/A,FALSE,"PCPL9899"}</definedName>
    <definedName name="______Sch3" hidden="1">{#N/A,#N/A,FALSE,"PCPL9899"}</definedName>
    <definedName name="______veb1">#REF!</definedName>
    <definedName name="______ven2">#REF!</definedName>
    <definedName name="______xlnm.Database">#REF!</definedName>
    <definedName name="______xlnm.Print_Area">#REF!</definedName>
    <definedName name="______xlnm.Print_Titles_1">#REF!</definedName>
    <definedName name="_____ASD1">'[3]Trl-Bal-INC'!#REF!</definedName>
    <definedName name="_____ASD2">'[3]Trl-Bal-INC'!#REF!</definedName>
    <definedName name="_____cat1">#N/A</definedName>
    <definedName name="_____cat2">#N/A</definedName>
    <definedName name="_____dat1">#N/A</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#N/A</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32">#REF!</definedName>
    <definedName name="_____DAT33">#REF!</definedName>
    <definedName name="_____DAT34">#REF!</definedName>
    <definedName name="_____DAT35">#REF!</definedName>
    <definedName name="_____DAT36">#REF!</definedName>
    <definedName name="_____DAT37">#REF!</definedName>
    <definedName name="_____DAT38">#REF!</definedName>
    <definedName name="_____DAT39">#REF!</definedName>
    <definedName name="_____DAT4">#REF!</definedName>
    <definedName name="_____DAT40">#REF!</definedName>
    <definedName name="_____DAT41">#REF!</definedName>
    <definedName name="_____DAT42">#REF!</definedName>
    <definedName name="_____DAT43">#REF!</definedName>
    <definedName name="_____DAT44">#REF!</definedName>
    <definedName name="_____DAT45">#REF!</definedName>
    <definedName name="_____DAT46">#REF!</definedName>
    <definedName name="_____DAT47">#REF!</definedName>
    <definedName name="_____DAT48">#REF!</definedName>
    <definedName name="_____DAT49">#REF!</definedName>
    <definedName name="_____DAT5">#REF!</definedName>
    <definedName name="_____DAT50">#REF!</definedName>
    <definedName name="_____DAT51">#REF!</definedName>
    <definedName name="_____DAT52">#REF!</definedName>
    <definedName name="_____DAT53">#REF!</definedName>
    <definedName name="_____DAT54">#REF!</definedName>
    <definedName name="_____DAT55">#REF!</definedName>
    <definedName name="_____DAT56">#REF!</definedName>
    <definedName name="_____DAT57">#REF!</definedName>
    <definedName name="_____DAT58">#REF!</definedName>
    <definedName name="_____DAT59">#REF!</definedName>
    <definedName name="_____DAT6">#REF!</definedName>
    <definedName name="_____DAT60">#REF!</definedName>
    <definedName name="_____DAT61">#REF!</definedName>
    <definedName name="_____DAT7">#REF!</definedName>
    <definedName name="_____DAT8">[2]Sheet1!#REF!</definedName>
    <definedName name="_____DAT9">#REF!</definedName>
    <definedName name="_____DEP1">#REF!</definedName>
    <definedName name="_____DEP2">#REF!</definedName>
    <definedName name="_____FOR91">#N/A</definedName>
    <definedName name="_____fre2">#N/A</definedName>
    <definedName name="_____GIR89">#N/A</definedName>
    <definedName name="_____GIR90">#N/A</definedName>
    <definedName name="_____QPG1">#REF!</definedName>
    <definedName name="_____qpg10">#REF!</definedName>
    <definedName name="_____QPG11">#REF!</definedName>
    <definedName name="_____QPG2">#REF!</definedName>
    <definedName name="_____QPG3">#REF!</definedName>
    <definedName name="_____QPG4">#REF!</definedName>
    <definedName name="_____QPG5">#REF!</definedName>
    <definedName name="_____QPG6">#REF!</definedName>
    <definedName name="_____QPG7">#REF!</definedName>
    <definedName name="_____QPG8">#REF!</definedName>
    <definedName name="_____qpg9">#REF!</definedName>
    <definedName name="_____RG1">#REF!</definedName>
    <definedName name="_____Sch3" localSheetId="5" hidden="1">{#N/A,#N/A,FALSE,"PCPL9899"}</definedName>
    <definedName name="_____Sch3" localSheetId="4" hidden="1">{#N/A,#N/A,FALSE,"PCPL9899"}</definedName>
    <definedName name="_____Sch3" hidden="1">{#N/A,#N/A,FALSE,"PCPL9899"}</definedName>
    <definedName name="_____Sch3_1" localSheetId="5" hidden="1">{#N/A,#N/A,FALSE,"PCPL9899"}</definedName>
    <definedName name="_____Sch3_1" localSheetId="4" hidden="1">{#N/A,#N/A,FALSE,"PCPL9899"}</definedName>
    <definedName name="_____Sch3_1" hidden="1">{#N/A,#N/A,FALSE,"PCPL9899"}</definedName>
    <definedName name="_____veb1">#REF!</definedName>
    <definedName name="_____ven2">#REF!</definedName>
    <definedName name="_____xlnm.Database">#REF!</definedName>
    <definedName name="_____xlnm.Print_Area">#REF!</definedName>
    <definedName name="_____xlnm.Print_Titles_1">#REF!</definedName>
    <definedName name="____ASD1">'[1]Sch B'!#REF!</definedName>
    <definedName name="____ASD2">'[1]Sch B'!#REF!</definedName>
    <definedName name="____cat1">"#REF!"</definedName>
    <definedName name="____cat2">"#REF!"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35">#REF!</definedName>
    <definedName name="____DAT36">#REF!</definedName>
    <definedName name="____DAT37">#REF!</definedName>
    <definedName name="____DAT38">#REF!</definedName>
    <definedName name="____DAT39">#REF!</definedName>
    <definedName name="____DAT4">#REF!</definedName>
    <definedName name="____DAT40">#REF!</definedName>
    <definedName name="____DAT41">#REF!</definedName>
    <definedName name="____DAT42">#REF!</definedName>
    <definedName name="____DAT43">#REF!</definedName>
    <definedName name="____DAT44">#REF!</definedName>
    <definedName name="____DAT45">#REF!</definedName>
    <definedName name="____DAT46">#REF!</definedName>
    <definedName name="____DAT47">#REF!</definedName>
    <definedName name="____DAT48">#REF!</definedName>
    <definedName name="____DAT49">#REF!</definedName>
    <definedName name="____DAT5">#REF!</definedName>
    <definedName name="____DAT50">#REF!</definedName>
    <definedName name="____DAT51">#REF!</definedName>
    <definedName name="____DAT52">#REF!</definedName>
    <definedName name="____DAT53">#REF!</definedName>
    <definedName name="____DAT54">#REF!</definedName>
    <definedName name="____DAT55">#REF!</definedName>
    <definedName name="____DAT56">#REF!</definedName>
    <definedName name="____DAT57">#REF!</definedName>
    <definedName name="____DAT58">#REF!</definedName>
    <definedName name="____DAT59">#REF!</definedName>
    <definedName name="____DAT6">#REF!</definedName>
    <definedName name="____DAT60">#REF!</definedName>
    <definedName name="____DAT61">#REF!</definedName>
    <definedName name="____DAT7">#REF!</definedName>
    <definedName name="____DAT8">'[1]Sch A'!#REF!</definedName>
    <definedName name="____DAT9">#REF!</definedName>
    <definedName name="____DEP1">#N/A</definedName>
    <definedName name="____DEP2">#N/A</definedName>
    <definedName name="____FOR91">"#REF!"</definedName>
    <definedName name="____fre2">"#REF!"</definedName>
    <definedName name="____GIR89">"#REF!"</definedName>
    <definedName name="____GIR90">"#REF!"</definedName>
    <definedName name="____QPG1">#N/A</definedName>
    <definedName name="____qpg10">#N/A</definedName>
    <definedName name="____QPG11">#N/A</definedName>
    <definedName name="____QPG2">#N/A</definedName>
    <definedName name="____QPG3">#N/A</definedName>
    <definedName name="____QPG4">#N/A</definedName>
    <definedName name="____QPG5">#N/A</definedName>
    <definedName name="____QPG6">#N/A</definedName>
    <definedName name="____QPG7">#N/A</definedName>
    <definedName name="____QPG8">#N/A</definedName>
    <definedName name="____qpg9">#N/A</definedName>
    <definedName name="____RG1">#N/A</definedName>
    <definedName name="____Sch3" localSheetId="5" hidden="1">{#N/A,#N/A,FALSE,"PCPL9899"}</definedName>
    <definedName name="____Sch3" localSheetId="4" hidden="1">{#N/A,#N/A,FALSE,"PCPL9899"}</definedName>
    <definedName name="____Sch3" hidden="1">{#N/A,#N/A,FALSE,"PCPL9899"}</definedName>
    <definedName name="____veb1">#N/A</definedName>
    <definedName name="____ven2">#N/A</definedName>
    <definedName name="____xlnm.Database">#N/A</definedName>
    <definedName name="____xlnm.Print_Area">#N/A</definedName>
    <definedName name="____xlnm.Print_Titles_1">#N/A</definedName>
    <definedName name="___ASD1">'[1]Sch B'!#REF!</definedName>
    <definedName name="___ASD2">'[1]Sch B'!#REF!</definedName>
    <definedName name="___cat1" localSheetId="5">#REF!</definedName>
    <definedName name="___cat1">#REF!</definedName>
    <definedName name="___cat2" localSheetId="5">#REF!</definedName>
    <definedName name="___cat2">#REF!</definedName>
    <definedName name="___dat1" localSheetId="5">#REF!</definedName>
    <definedName name="___dat1">#REF!</definedName>
    <definedName name="___DAT10">#N/A</definedName>
    <definedName name="___DAT11">#N/A</definedName>
    <definedName name="___DAT12">#N/A</definedName>
    <definedName name="___DAT13">#N/A</definedName>
    <definedName name="___DAT14">#N/A</definedName>
    <definedName name="___DAT15">#N/A</definedName>
    <definedName name="___DAT16">#N/A</definedName>
    <definedName name="___DAT17">#N/A</definedName>
    <definedName name="___DAT18">#N/A</definedName>
    <definedName name="___DAT19">#N/A</definedName>
    <definedName name="___dat2" localSheetId="5">#REF!</definedName>
    <definedName name="___dat2">#REF!</definedName>
    <definedName name="___DAT20">#N/A</definedName>
    <definedName name="___DAT21">#N/A</definedName>
    <definedName name="___DAT22">#N/A</definedName>
    <definedName name="___DAT23">#N/A</definedName>
    <definedName name="___DAT24">#N/A</definedName>
    <definedName name="___DAT25">#N/A</definedName>
    <definedName name="___DAT26">#N/A</definedName>
    <definedName name="___DAT27">#N/A</definedName>
    <definedName name="___DAT28">#N/A</definedName>
    <definedName name="___DAT29">#N/A</definedName>
    <definedName name="___DAT3">#N/A</definedName>
    <definedName name="___DAT30">#N/A</definedName>
    <definedName name="___DAT31">#N/A</definedName>
    <definedName name="___DAT32">#N/A</definedName>
    <definedName name="___DAT33">#N/A</definedName>
    <definedName name="___DAT34">#N/A</definedName>
    <definedName name="___DAT35">#N/A</definedName>
    <definedName name="___DAT36">#N/A</definedName>
    <definedName name="___DAT37">#N/A</definedName>
    <definedName name="___DAT38">#N/A</definedName>
    <definedName name="___DAT39">#N/A</definedName>
    <definedName name="___DAT4">#N/A</definedName>
    <definedName name="___DAT40">#N/A</definedName>
    <definedName name="___DAT41">#N/A</definedName>
    <definedName name="___DAT42">#N/A</definedName>
    <definedName name="___DAT43">#N/A</definedName>
    <definedName name="___DAT44">#N/A</definedName>
    <definedName name="___DAT45">#N/A</definedName>
    <definedName name="___DAT46">#N/A</definedName>
    <definedName name="___DAT47">#N/A</definedName>
    <definedName name="___DAT48">#N/A</definedName>
    <definedName name="___DAT49">#N/A</definedName>
    <definedName name="___DAT5">#N/A</definedName>
    <definedName name="___DAT50">#N/A</definedName>
    <definedName name="___DAT51">#N/A</definedName>
    <definedName name="___DAT52">#N/A</definedName>
    <definedName name="___DAT53">#N/A</definedName>
    <definedName name="___DAT54">#N/A</definedName>
    <definedName name="___DAT55">#N/A</definedName>
    <definedName name="___DAT56">#N/A</definedName>
    <definedName name="___DAT57">#N/A</definedName>
    <definedName name="___DAT58">#N/A</definedName>
    <definedName name="___DAT59">#N/A</definedName>
    <definedName name="___DAT6">#N/A</definedName>
    <definedName name="___DAT60">#N/A</definedName>
    <definedName name="___DAT61">#N/A</definedName>
    <definedName name="___DAT7">#N/A</definedName>
    <definedName name="___DAT8" localSheetId="5">[2]Sheet1!#REF!</definedName>
    <definedName name="___DAT8">[2]Sheet1!#REF!</definedName>
    <definedName name="___DAT9">#N/A</definedName>
    <definedName name="___DEP1">#N/A</definedName>
    <definedName name="___DEP2">#N/A</definedName>
    <definedName name="___FOR91" localSheetId="5">#REF!</definedName>
    <definedName name="___FOR91">#REF!</definedName>
    <definedName name="___fre2" localSheetId="5">#REF!</definedName>
    <definedName name="___fre2">#REF!</definedName>
    <definedName name="___GIR89" localSheetId="5">#REF!</definedName>
    <definedName name="___GIR89">#REF!</definedName>
    <definedName name="___GIR90" localSheetId="5">#REF!</definedName>
    <definedName name="___GIR90">#REF!</definedName>
    <definedName name="___QPG1">#N/A</definedName>
    <definedName name="___qpg10">#N/A</definedName>
    <definedName name="___QPG11">#N/A</definedName>
    <definedName name="___QPG2">#N/A</definedName>
    <definedName name="___QPG3">#N/A</definedName>
    <definedName name="___QPG4">#N/A</definedName>
    <definedName name="___QPG5">#N/A</definedName>
    <definedName name="___QPG6">#N/A</definedName>
    <definedName name="___QPG7">#N/A</definedName>
    <definedName name="___QPG8">#N/A</definedName>
    <definedName name="___qpg9">#N/A</definedName>
    <definedName name="___RG1">#N/A</definedName>
    <definedName name="___Sch3" localSheetId="5" hidden="1">{#N/A,#N/A,FALSE,"PCPL9899"}</definedName>
    <definedName name="___Sch3" localSheetId="4" hidden="1">{#N/A,#N/A,FALSE,"PCPL9899"}</definedName>
    <definedName name="___Sch3" hidden="1">{#N/A,#N/A,FALSE,"PCPL9899"}</definedName>
    <definedName name="___veb1">#N/A</definedName>
    <definedName name="___ven2">#N/A</definedName>
    <definedName name="___xlnm.Database">#N/A</definedName>
    <definedName name="___xlnm.Print_Area">#N/A</definedName>
    <definedName name="___xlnm.Print_Titles_1">#N/A</definedName>
    <definedName name="__123Graph_BCurrent" localSheetId="5" hidden="1">'[4]1201'!#REF!</definedName>
    <definedName name="__123Graph_BCurrent" hidden="1">'[4]1201'!#REF!</definedName>
    <definedName name="__123Graph_DCurrent" localSheetId="5" hidden="1">'[4]1201'!#REF!</definedName>
    <definedName name="__123Graph_DCurrent" hidden="1">'[4]1201'!#REF!</definedName>
    <definedName name="__123Graph_FCurrent" hidden="1">'[4]1201'!#REF!</definedName>
    <definedName name="__123Graph_XCurrent" hidden="1">'[4]1201'!#REF!</definedName>
    <definedName name="__14SALE_OF_ASSETS" localSheetId="5">#REF!</definedName>
    <definedName name="__14SALE_OF_ASSETS">#REF!</definedName>
    <definedName name="__1AGENT_STOCK">#N/A</definedName>
    <definedName name="__2AUDITED_ACCOUNT">#N/A</definedName>
    <definedName name="__3DEP_P_M">#N/A</definedName>
    <definedName name="__4FINAL_VALUATION">#N/A</definedName>
    <definedName name="__5P_M_ANX1">#N/A</definedName>
    <definedName name="__6PROCESS_STOCK">#N/A</definedName>
    <definedName name="__7SALE_OF_ASSETS">#N/A</definedName>
    <definedName name="__ASD1" localSheetId="5">'[3]Trl-Bal-INC'!#REF!</definedName>
    <definedName name="__ASD1">'[3]Trl-Bal-INC'!#REF!</definedName>
    <definedName name="__ASD2">'[3]Trl-Bal-INC'!#REF!</definedName>
    <definedName name="__cat1" localSheetId="5">#REF!</definedName>
    <definedName name="__cat1">#REF!</definedName>
    <definedName name="__cat2" localSheetId="5">#REF!</definedName>
    <definedName name="__cat2">#REF!</definedName>
    <definedName name="__dat1" localSheetId="5">#REF!</definedName>
    <definedName name="__dat1">#REF!</definedName>
    <definedName name="__DAT10">#N/A</definedName>
    <definedName name="__DAT11">#N/A</definedName>
    <definedName name="__DAT12">#N/A</definedName>
    <definedName name="__DAT13">#N/A</definedName>
    <definedName name="__DAT14">#N/A</definedName>
    <definedName name="__DAT15">#N/A</definedName>
    <definedName name="__DAT16">#N/A</definedName>
    <definedName name="__DAT17">#N/A</definedName>
    <definedName name="__DAT18">#N/A</definedName>
    <definedName name="__DAT19">#N/A</definedName>
    <definedName name="__dat2" localSheetId="5">#REF!</definedName>
    <definedName name="__dat2">#REF!</definedName>
    <definedName name="__DAT20">#N/A</definedName>
    <definedName name="__DAT21">#N/A</definedName>
    <definedName name="__DAT22">#N/A</definedName>
    <definedName name="__DAT23">#N/A</definedName>
    <definedName name="__DAT24">#N/A</definedName>
    <definedName name="__DAT25">#N/A</definedName>
    <definedName name="__DAT26">#N/A</definedName>
    <definedName name="__DAT27">#N/A</definedName>
    <definedName name="__DAT28">#N/A</definedName>
    <definedName name="__DAT29">#N/A</definedName>
    <definedName name="__DAT3">#N/A</definedName>
    <definedName name="__DAT30">#N/A</definedName>
    <definedName name="__DAT31">#N/A</definedName>
    <definedName name="__DAT32">#N/A</definedName>
    <definedName name="__DAT33">#N/A</definedName>
    <definedName name="__DAT34">#N/A</definedName>
    <definedName name="__DAT35">#N/A</definedName>
    <definedName name="__DAT36">#N/A</definedName>
    <definedName name="__DAT37">#N/A</definedName>
    <definedName name="__DAT38">#N/A</definedName>
    <definedName name="__DAT39">#N/A</definedName>
    <definedName name="__DAT4">#N/A</definedName>
    <definedName name="__DAT40">#N/A</definedName>
    <definedName name="__DAT41">#N/A</definedName>
    <definedName name="__DAT42">#N/A</definedName>
    <definedName name="__DAT43">#N/A</definedName>
    <definedName name="__DAT44">#N/A</definedName>
    <definedName name="__DAT45">#N/A</definedName>
    <definedName name="__DAT46">#N/A</definedName>
    <definedName name="__DAT47">#N/A</definedName>
    <definedName name="__DAT48">#N/A</definedName>
    <definedName name="__DAT49">#N/A</definedName>
    <definedName name="__DAT5">#N/A</definedName>
    <definedName name="__DAT50">#N/A</definedName>
    <definedName name="__DAT51">#N/A</definedName>
    <definedName name="__DAT52">#N/A</definedName>
    <definedName name="__DAT53">#N/A</definedName>
    <definedName name="__DAT54">#N/A</definedName>
    <definedName name="__DAT55">#N/A</definedName>
    <definedName name="__DAT56">#N/A</definedName>
    <definedName name="__DAT57">#N/A</definedName>
    <definedName name="__DAT58">#N/A</definedName>
    <definedName name="__DAT59">#N/A</definedName>
    <definedName name="__DAT6">#N/A</definedName>
    <definedName name="__DAT60">#N/A</definedName>
    <definedName name="__DAT61">#N/A</definedName>
    <definedName name="__DAT7">#N/A</definedName>
    <definedName name="__DAT8" localSheetId="5">[2]Sheet1!#REF!</definedName>
    <definedName name="__DAT8">[2]Sheet1!#REF!</definedName>
    <definedName name="__DAT9">#N/A</definedName>
    <definedName name="__DEP1" localSheetId="5">#REF!</definedName>
    <definedName name="__DEP1">#REF!</definedName>
    <definedName name="__DEP2" localSheetId="5">#REF!</definedName>
    <definedName name="__DEP2">#REF!</definedName>
    <definedName name="__FOR91" localSheetId="5">#REF!</definedName>
    <definedName name="__FOR91">#REF!</definedName>
    <definedName name="__fre2" localSheetId="5">#REF!</definedName>
    <definedName name="__fre2">#REF!</definedName>
    <definedName name="__GIR89" localSheetId="5">#REF!</definedName>
    <definedName name="__GIR89">#REF!</definedName>
    <definedName name="__GIR90" localSheetId="5">#REF!</definedName>
    <definedName name="__GIR90">#REF!</definedName>
    <definedName name="__QPG1" localSheetId="5">#REF!</definedName>
    <definedName name="__QPG1">#REF!</definedName>
    <definedName name="__qpg10" localSheetId="5">#REF!</definedName>
    <definedName name="__qpg10">#REF!</definedName>
    <definedName name="__QPG11" localSheetId="5">#REF!</definedName>
    <definedName name="__QPG11">#REF!</definedName>
    <definedName name="__QPG2" localSheetId="5">#REF!</definedName>
    <definedName name="__QPG2">#REF!</definedName>
    <definedName name="__QPG3" localSheetId="5">#REF!</definedName>
    <definedName name="__QPG3">#REF!</definedName>
    <definedName name="__QPG4" localSheetId="5">#REF!</definedName>
    <definedName name="__QPG4">#REF!</definedName>
    <definedName name="__QPG5" localSheetId="5">#REF!</definedName>
    <definedName name="__QPG5">#REF!</definedName>
    <definedName name="__QPG6" localSheetId="5">#REF!</definedName>
    <definedName name="__QPG6">#REF!</definedName>
    <definedName name="__QPG7" localSheetId="5">#REF!</definedName>
    <definedName name="__QPG7">#REF!</definedName>
    <definedName name="__QPG8" localSheetId="5">#REF!</definedName>
    <definedName name="__QPG8">#REF!</definedName>
    <definedName name="__qpg9" localSheetId="5">#REF!</definedName>
    <definedName name="__qpg9">#REF!</definedName>
    <definedName name="__RG1" localSheetId="5">#REF!</definedName>
    <definedName name="__RG1">#REF!</definedName>
    <definedName name="__Sch3" localSheetId="5" hidden="1">{#N/A,#N/A,FALSE,"PCPL9899"}</definedName>
    <definedName name="__Sch3" localSheetId="4" hidden="1">{#N/A,#N/A,FALSE,"PCPL9899"}</definedName>
    <definedName name="__Sch3" hidden="1">{#N/A,#N/A,FALSE,"PCPL9899"}</definedName>
    <definedName name="__veb1">#N/A</definedName>
    <definedName name="__ven2">#N/A</definedName>
    <definedName name="__xlnm.Database">#N/A</definedName>
    <definedName name="__xlnm.Print_Area">#N/A</definedName>
    <definedName name="__xlnm.Print_Titles_1">#N/A</definedName>
    <definedName name="_07_07_05">#N/A</definedName>
    <definedName name="_1">#N/A</definedName>
    <definedName name="_1_AGENT_STOCK" localSheetId="5">#REF!</definedName>
    <definedName name="_1_AGENT_STOCK">#REF!</definedName>
    <definedName name="_10DEP_P_M">#REF!</definedName>
    <definedName name="_10P_M_ANX1">#N/A</definedName>
    <definedName name="_11FINAL_VALUATION" localSheetId="5">#REF!</definedName>
    <definedName name="_11FINAL_VALUATION">#REF!</definedName>
    <definedName name="_12P_M_ANX1">#REF!</definedName>
    <definedName name="_12PROCESS_STOCK">#N/A</definedName>
    <definedName name="_13PROCESS_STOCK" localSheetId="5">#REF!</definedName>
    <definedName name="_13PROCESS_STOCK">#REF!</definedName>
    <definedName name="_14SALE_OF_ASSETS" localSheetId="5">#REF!</definedName>
    <definedName name="_14SALE_OF_ASSETS">#REF!</definedName>
    <definedName name="_15_01_07">#N/A</definedName>
    <definedName name="_19_03_07">#N/A</definedName>
    <definedName name="_1AGENT_STOCK" localSheetId="5">#REF!</definedName>
    <definedName name="_1AGENT_STOCK">#REF!</definedName>
    <definedName name="_2" localSheetId="5">'[1]Sch B'!#REF!</definedName>
    <definedName name="_2">'[1]Sch B'!#REF!</definedName>
    <definedName name="_2_AUDITED_ACCOUNT" localSheetId="5">#REF!</definedName>
    <definedName name="_2_AUDITED_ACCOUNT">#REF!</definedName>
    <definedName name="_25_07_05">#N/A</definedName>
    <definedName name="_2AGENT_STOCK">#N/A</definedName>
    <definedName name="_2AUDITED_ACCOUNT" localSheetId="5">#REF!</definedName>
    <definedName name="_2AUDITED_ACCOUNT">#REF!</definedName>
    <definedName name="_3_DEP_P_M">#REF!</definedName>
    <definedName name="_30_06_05">#N/A</definedName>
    <definedName name="_3DEP_P_M" localSheetId="5">#REF!</definedName>
    <definedName name="_3DEP_P_M">#REF!</definedName>
    <definedName name="_4">#N/A</definedName>
    <definedName name="_4_FINAL_VALUATION" localSheetId="5">#REF!</definedName>
    <definedName name="_4_FINAL_VALUATION">#REF!</definedName>
    <definedName name="_4AUDITED_ACCOUNT">#N/A</definedName>
    <definedName name="_4FINAL_VALUATION" localSheetId="5">#REF!</definedName>
    <definedName name="_4FINAL_VALUATION">#REF!</definedName>
    <definedName name="_5_P_M_ANX1">#REF!</definedName>
    <definedName name="_5P_M_ANX1" localSheetId="5">#REF!</definedName>
    <definedName name="_5P_M_ANX1">#REF!</definedName>
    <definedName name="_6_PROCESS_STOCK">#REF!</definedName>
    <definedName name="_6DEP_P_M">#N/A</definedName>
    <definedName name="_6PROCESS_STOCK" localSheetId="5">#REF!</definedName>
    <definedName name="_6PROCESS_STOCK">#REF!</definedName>
    <definedName name="_7_SALE_OF_ASSETS">#REF!</definedName>
    <definedName name="_7SALE_OF_ASSETS" localSheetId="5">#REF!</definedName>
    <definedName name="_7SALE_OF_ASSETS">#REF!</definedName>
    <definedName name="_8AGENT_STOCK">#REF!</definedName>
    <definedName name="_8FINAL_VALUATION">#N/A</definedName>
    <definedName name="_9AUDITED_ACCOUNT" localSheetId="5">#REF!</definedName>
    <definedName name="_9AUDITED_ACCOUNT">#REF!</definedName>
    <definedName name="_a">#N/A</definedName>
    <definedName name="_a_21">#N/A</definedName>
    <definedName name="_a_22">#N/A</definedName>
    <definedName name="_a_25">#N/A</definedName>
    <definedName name="_a_30">#N/A</definedName>
    <definedName name="_a_33">#N/A</definedName>
    <definedName name="_a_34">#N/A</definedName>
    <definedName name="_a_37">#N/A</definedName>
    <definedName name="_a_40">#N/A</definedName>
    <definedName name="_a_41">#N/A</definedName>
    <definedName name="_a_49">#N/A</definedName>
    <definedName name="_a_51">#N/A</definedName>
    <definedName name="_a_56">#N/A</definedName>
    <definedName name="_a_66">#N/A</definedName>
    <definedName name="_a_67">#N/A</definedName>
    <definedName name="_a_68">#N/A</definedName>
    <definedName name="_a_69">#N/A</definedName>
    <definedName name="_a_70">#N/A</definedName>
    <definedName name="_a_71">#N/A</definedName>
    <definedName name="_a_72">#N/A</definedName>
    <definedName name="_a_73">#N/A</definedName>
    <definedName name="_a_74">#N/A</definedName>
    <definedName name="_AA">#N/A</definedName>
    <definedName name="_AA_21">#N/A</definedName>
    <definedName name="_AA_22">#N/A</definedName>
    <definedName name="_AA_25">#N/A</definedName>
    <definedName name="_AA_30">#N/A</definedName>
    <definedName name="_AA_33">#N/A</definedName>
    <definedName name="_AA_34">#N/A</definedName>
    <definedName name="_AA_37">#N/A</definedName>
    <definedName name="_AA_40">#N/A</definedName>
    <definedName name="_AA_41">#N/A</definedName>
    <definedName name="_AA_49">#N/A</definedName>
    <definedName name="_AA_51">#N/A</definedName>
    <definedName name="_AA_56">#N/A</definedName>
    <definedName name="_AA_66">#N/A</definedName>
    <definedName name="_AA_67">#N/A</definedName>
    <definedName name="_AA_68">#N/A</definedName>
    <definedName name="_AA_69">#N/A</definedName>
    <definedName name="_AA_70">#N/A</definedName>
    <definedName name="_AA_71">#N/A</definedName>
    <definedName name="_AA_72">#N/A</definedName>
    <definedName name="_AA_73">#N/A</definedName>
    <definedName name="_AA_74">#N/A</definedName>
    <definedName name="_ASD1" localSheetId="5">'[3]Trl-Bal-INC'!#REF!</definedName>
    <definedName name="_ASD1">'[3]Trl-Bal-INC'!#REF!</definedName>
    <definedName name="_ASD2" localSheetId="5">'[3]Trl-Bal-INC'!#REF!</definedName>
    <definedName name="_ASD2">'[3]Trl-Bal-INC'!#REF!</definedName>
    <definedName name="_B">#N/A</definedName>
    <definedName name="_B___0">'[1]Sch A'!#REF!</definedName>
    <definedName name="_C">#N/A</definedName>
    <definedName name="_C___0">'[1]Sch A'!#REF!</definedName>
    <definedName name="_C___17">#N/A</definedName>
    <definedName name="_cat1" localSheetId="5">#REF!</definedName>
    <definedName name="_cat1">#REF!</definedName>
    <definedName name="_cat2" localSheetId="5">#REF!</definedName>
    <definedName name="_cat2">#REF!</definedName>
    <definedName name="_d">#N/A</definedName>
    <definedName name="_d_21">#N/A</definedName>
    <definedName name="_d_22">#N/A</definedName>
    <definedName name="_d_25">#N/A</definedName>
    <definedName name="_d_30">#N/A</definedName>
    <definedName name="_d_33">#N/A</definedName>
    <definedName name="_d_34">#N/A</definedName>
    <definedName name="_d_37">#N/A</definedName>
    <definedName name="_d_40">#N/A</definedName>
    <definedName name="_d_41">#N/A</definedName>
    <definedName name="_d_49">#N/A</definedName>
    <definedName name="_d_51">#N/A</definedName>
    <definedName name="_d_56">#N/A</definedName>
    <definedName name="_d_66">#N/A</definedName>
    <definedName name="_d_67">#N/A</definedName>
    <definedName name="_d_68">#N/A</definedName>
    <definedName name="_d_69">#N/A</definedName>
    <definedName name="_d_70">#N/A</definedName>
    <definedName name="_d_71">#N/A</definedName>
    <definedName name="_d_72">#N/A</definedName>
    <definedName name="_d_73">#N/A</definedName>
    <definedName name="_d_74">#N/A</definedName>
    <definedName name="_dat1" localSheetId="5">#REF!</definedName>
    <definedName name="_dat1">#REF!</definedName>
    <definedName name="_DAT10">#N/A</definedName>
    <definedName name="_DAT11">#N/A</definedName>
    <definedName name="_DAT12">#N/A</definedName>
    <definedName name="_DAT13">#N/A</definedName>
    <definedName name="_DAT14">#N/A</definedName>
    <definedName name="_DAT15">#N/A</definedName>
    <definedName name="_DAT16">#N/A</definedName>
    <definedName name="_DAT17">#N/A</definedName>
    <definedName name="_DAT18">#N/A</definedName>
    <definedName name="_DAT19">#N/A</definedName>
    <definedName name="_dat2" localSheetId="5">#REF!</definedName>
    <definedName name="_dat2">#REF!</definedName>
    <definedName name="_DAT20">#N/A</definedName>
    <definedName name="_DAT21">#N/A</definedName>
    <definedName name="_DAT22">#N/A</definedName>
    <definedName name="_DAT23">#N/A</definedName>
    <definedName name="_DAT24">#N/A</definedName>
    <definedName name="_DAT25">#N/A</definedName>
    <definedName name="_DAT26">#N/A</definedName>
    <definedName name="_DAT27">#N/A</definedName>
    <definedName name="_DAT28">#N/A</definedName>
    <definedName name="_DAT29">#N/A</definedName>
    <definedName name="_DAT3">#N/A</definedName>
    <definedName name="_DAT30">#N/A</definedName>
    <definedName name="_DAT31">#N/A</definedName>
    <definedName name="_DAT32">#N/A</definedName>
    <definedName name="_DAT33">#N/A</definedName>
    <definedName name="_DAT34">#N/A</definedName>
    <definedName name="_DAT35">#N/A</definedName>
    <definedName name="_DAT36">#N/A</definedName>
    <definedName name="_DAT37">#N/A</definedName>
    <definedName name="_DAT38">#N/A</definedName>
    <definedName name="_DAT39">#N/A</definedName>
    <definedName name="_DAT4">#N/A</definedName>
    <definedName name="_DAT40">#N/A</definedName>
    <definedName name="_DAT41">#N/A</definedName>
    <definedName name="_DAT42">#N/A</definedName>
    <definedName name="_DAT43">#N/A</definedName>
    <definedName name="_DAT44">#N/A</definedName>
    <definedName name="_DAT45">#N/A</definedName>
    <definedName name="_DAT46">#N/A</definedName>
    <definedName name="_DAT47">#N/A</definedName>
    <definedName name="_DAT48">#N/A</definedName>
    <definedName name="_DAT49">#N/A</definedName>
    <definedName name="_DAT5">#N/A</definedName>
    <definedName name="_DAT50">#N/A</definedName>
    <definedName name="_DAT51">#N/A</definedName>
    <definedName name="_DAT52">#N/A</definedName>
    <definedName name="_DAT53">#N/A</definedName>
    <definedName name="_DAT54">#N/A</definedName>
    <definedName name="_DAT55">#N/A</definedName>
    <definedName name="_DAT56">#N/A</definedName>
    <definedName name="_DAT57">#N/A</definedName>
    <definedName name="_DAT58">#N/A</definedName>
    <definedName name="_DAT59">#N/A</definedName>
    <definedName name="_DAT6">#N/A</definedName>
    <definedName name="_DAT60">#N/A</definedName>
    <definedName name="_DAT61">#N/A</definedName>
    <definedName name="_DAT7">#N/A</definedName>
    <definedName name="_DAT8" localSheetId="5">[2]Sheet1!#REF!</definedName>
    <definedName name="_DAT8">[2]Sheet1!#REF!</definedName>
    <definedName name="_DAT9">#N/A</definedName>
    <definedName name="_DEP1" localSheetId="5">#REF!</definedName>
    <definedName name="_DEP1">#REF!</definedName>
    <definedName name="_DEP2" localSheetId="5">#REF!</definedName>
    <definedName name="_DEP2">#REF!</definedName>
    <definedName name="_Fill" hidden="1">#REF!</definedName>
    <definedName name="_FOR91" localSheetId="5">#REF!</definedName>
    <definedName name="_FOR91">#REF!</definedName>
    <definedName name="_fre2" localSheetId="5">#REF!</definedName>
    <definedName name="_fre2">#REF!</definedName>
    <definedName name="_GIR89" localSheetId="5">#REF!</definedName>
    <definedName name="_GIR89">#REF!</definedName>
    <definedName name="_GIR90" localSheetId="5">#REF!</definedName>
    <definedName name="_GIR90">#REF!</definedName>
    <definedName name="_Key1" hidden="1">#N/A</definedName>
    <definedName name="_Order1" hidden="1">255</definedName>
    <definedName name="_Parse_In" hidden="1">#N/A</definedName>
    <definedName name="_QPG1" localSheetId="5">#REF!</definedName>
    <definedName name="_QPG1">#REF!</definedName>
    <definedName name="_qpg10" localSheetId="5">#REF!</definedName>
    <definedName name="_qpg10">#REF!</definedName>
    <definedName name="_QPG11" localSheetId="5">#REF!</definedName>
    <definedName name="_QPG11">#REF!</definedName>
    <definedName name="_QPG2" localSheetId="5">#REF!</definedName>
    <definedName name="_QPG2">#REF!</definedName>
    <definedName name="_QPG3" localSheetId="5">#REF!</definedName>
    <definedName name="_QPG3">#REF!</definedName>
    <definedName name="_QPG4" localSheetId="5">#REF!</definedName>
    <definedName name="_QPG4">#REF!</definedName>
    <definedName name="_QPG5" localSheetId="5">#REF!</definedName>
    <definedName name="_QPG5">#REF!</definedName>
    <definedName name="_QPG6" localSheetId="5">#REF!</definedName>
    <definedName name="_QPG6">#REF!</definedName>
    <definedName name="_QPG7" localSheetId="5">#REF!</definedName>
    <definedName name="_QPG7">#REF!</definedName>
    <definedName name="_QPG8" localSheetId="5">#REF!</definedName>
    <definedName name="_QPG8">#REF!</definedName>
    <definedName name="_qpg9" localSheetId="5">#REF!</definedName>
    <definedName name="_qpg9">#REF!</definedName>
    <definedName name="_RG1" localSheetId="5">#REF!</definedName>
    <definedName name="_RG1">#REF!</definedName>
    <definedName name="_s">#N/A</definedName>
    <definedName name="_s_21">#N/A</definedName>
    <definedName name="_s_22">#N/A</definedName>
    <definedName name="_s_25">#N/A</definedName>
    <definedName name="_s_30">#N/A</definedName>
    <definedName name="_s_33">#N/A</definedName>
    <definedName name="_s_34">#N/A</definedName>
    <definedName name="_s_37">#N/A</definedName>
    <definedName name="_s_40">#N/A</definedName>
    <definedName name="_s_41">#N/A</definedName>
    <definedName name="_s_49">#N/A</definedName>
    <definedName name="_s_51">#N/A</definedName>
    <definedName name="_s_56">#N/A</definedName>
    <definedName name="_s_66">#N/A</definedName>
    <definedName name="_s_67">#N/A</definedName>
    <definedName name="_s_68">#N/A</definedName>
    <definedName name="_s_69">#N/A</definedName>
    <definedName name="_s_70">#N/A</definedName>
    <definedName name="_s_71">#N/A</definedName>
    <definedName name="_s_72">#N/A</definedName>
    <definedName name="_s_73">#N/A</definedName>
    <definedName name="_s_74">#N/A</definedName>
    <definedName name="_Sch3" localSheetId="5" hidden="1">{#N/A,#N/A,FALSE,"PCPL9899"}</definedName>
    <definedName name="_Sch3" localSheetId="4" hidden="1">{#N/A,#N/A,FALSE,"PCPL9899"}</definedName>
    <definedName name="_Sch3" hidden="1">{#N/A,#N/A,FALSE,"PCPL9899"}</definedName>
    <definedName name="_Sort" hidden="1">#N/A</definedName>
    <definedName name="_V">#N/A</definedName>
    <definedName name="_veb1">"#REF!"</definedName>
    <definedName name="_ven2">"#REF!"</definedName>
    <definedName name="_x">#N/A</definedName>
    <definedName name="_x_21">#N/A</definedName>
    <definedName name="_x_22">#N/A</definedName>
    <definedName name="_x_25">#N/A</definedName>
    <definedName name="_x_30">#N/A</definedName>
    <definedName name="_x_33">#N/A</definedName>
    <definedName name="_x_34">#N/A</definedName>
    <definedName name="_x_37">#N/A</definedName>
    <definedName name="_x_40">#N/A</definedName>
    <definedName name="_x_41">#N/A</definedName>
    <definedName name="_x_49">#N/A</definedName>
    <definedName name="_x_51">#N/A</definedName>
    <definedName name="_x_56">#N/A</definedName>
    <definedName name="_x_66">#N/A</definedName>
    <definedName name="_x_67">#N/A</definedName>
    <definedName name="_x_68">#N/A</definedName>
    <definedName name="_x_69">#N/A</definedName>
    <definedName name="_x_70">#N/A</definedName>
    <definedName name="_x_71">#N/A</definedName>
    <definedName name="_x_72">#N/A</definedName>
    <definedName name="_x_73">#N/A</definedName>
    <definedName name="_x_74">#N/A</definedName>
    <definedName name="_ZZ143" localSheetId="5">#REF!</definedName>
    <definedName name="_ZZ143">#REF!</definedName>
    <definedName name="a">'[5]P&amp;L2000'!$A$9</definedName>
    <definedName name="A___0">'[1]Sch A'!#REF!</definedName>
    <definedName name="A___17">#N/A</definedName>
    <definedName name="A_impresión_IM_66">#N/A</definedName>
    <definedName name="aa">'[1]Sch A'!$G$6:$G$8,'[1]Sch A'!$G$10:$G$11,'[1]Sch A'!$G$13:$G$15,'[1]Sch A'!$G$17:$G$18,'[1]Sch A'!$G$20:$G$29,'[1]Sch A'!$G$31:$G$34,'[1]Sch A'!$G$36:$G$40,'[1]Sch A'!$G$42:$G$44,'[1]Sch A'!$G$44,'[1]Sch A'!$G$45,'[1]Sch A'!$G$47,'[1]Sch A'!$G$49,'[1]Sch A'!$G$51:$G$53,'[1]Sch A'!$G$55:$G$61,'[1]Sch A'!$G$63,'[1]Sch A'!$G$65,'[1]Sch A'!$G$67:$G$69,'[1]Sch A'!$G$71:$G$74</definedName>
    <definedName name="aaa">#N/A</definedName>
    <definedName name="abc" localSheetId="5" hidden="1">'[4]1201'!#REF!</definedName>
    <definedName name="abc" hidden="1">'[4]1201'!#REF!</definedName>
    <definedName name="abcd" localSheetId="5" hidden="1">{#N/A,#N/A,FALSE,"PCPL9899"}</definedName>
    <definedName name="abcd" localSheetId="4" hidden="1">{#N/A,#N/A,FALSE,"PCPL9899"}</definedName>
    <definedName name="abcd" hidden="1">{#N/A,#N/A,FALSE,"PCPL9899"}</definedName>
    <definedName name="abid" localSheetId="5" hidden="1">{#N/A,#N/A,FALSE,"SCHDULE F"}</definedName>
    <definedName name="abid" localSheetId="4" hidden="1">{#N/A,#N/A,FALSE,"SCHDULE F"}</definedName>
    <definedName name="abid" hidden="1">{#N/A,#N/A,FALSE,"SCHDULE F"}</definedName>
    <definedName name="abx">#N/A</definedName>
    <definedName name="act">[6]Check!$G$2</definedName>
    <definedName name="Activacion">[7]Op_Produccion!$G$6:$G$8,[7]Op_Produccion!$G$10:$G$11,[7]Op_Produccion!$G$13:$G$15,[7]Op_Produccion!$G$17:$G$18,[7]Op_Produccion!$G$20:$G$29,[7]Op_Produccion!$G$31:$G$34,[7]Op_Produccion!$G$36:$G$40,[7]Op_Produccion!$G$42:$G$45,[7]Op_Produccion!$G$47,[7]Op_Produccion!$G$49,[7]Op_Produccion!$G$51:$G$53,[7]Op_Produccion!$G$55:$G$61,[7]Op_Produccion!$G$63,[7]Op_Produccion!$G$65,[7]Op_Produccion!$G$67:$G$69,[7]Op_Produccion!$G$71:$G$74</definedName>
    <definedName name="Activacion_35">'[1]Sch A'!$G$6:$G$8,'[1]Sch A'!$G$10:$G$11,'[1]Sch A'!$G$13:$G$15,'[1]Sch A'!$G$17:$G$18,'[1]Sch A'!$G$20:$G$29,'[1]Sch A'!$G$31:$G$34,'[1]Sch A'!$G$36:$G$40,'[1]Sch A'!$G$42:$G$45,'[1]Sch A'!$G$47,'[1]Sch A'!$G$49,'[1]Sch A'!$G$51:$G$53,'[1]Sch A'!$G$55:$G$61,'[1]Sch A'!$G$63,'[1]Sch A'!$G$65,'[1]Sch A'!$G$67:$G$69,'[1]Sch A'!$G$71:$G$74</definedName>
    <definedName name="Activacion_36">'[1]Sch A'!$G$6:$G$8,'[1]Sch A'!$G$10:$G$11,'[1]Sch A'!$G$13:$G$15,'[1]Sch A'!$G$17:$G$18,'[1]Sch A'!$G$20:$G$29,'[1]Sch A'!$G$31:$G$34,'[1]Sch A'!$G$36:$G$40,'[1]Sch A'!$G$42:$G$45,'[1]Sch A'!$G$47,'[1]Sch A'!$G$49,'[1]Sch A'!$G$51:$G$53,'[1]Sch A'!$G$55:$G$61,'[1]Sch A'!$G$63,'[1]Sch A'!$G$65,'[1]Sch A'!$G$67:$G$69,'[1]Sch A'!$G$71:$G$74</definedName>
    <definedName name="Activacion_FUNDACION">[7]Op_Fundacion!$G$6:$G$8,[7]Op_Fundacion!$G$10:$G$11,[7]Op_Fundacion!$G$13:$G$15,[7]Op_Fundacion!$G$17:$G$18,[7]Op_Fundacion!$G$20:$G$29,[7]Op_Fundacion!$G$31:$G$34,[7]Op_Fundacion!$G$36:$G$40,[7]Op_Fundacion!$G$42:$G$44,[7]Op_Fundacion!$G$44,[7]Op_Fundacion!$G$45,[7]Op_Fundacion!$G$47,[7]Op_Fundacion!$G$49,[7]Op_Fundacion!$G$51:$G$53,[7]Op_Fundacion!$G$55:$G$61,[7]Op_Fundacion!$G$63,[7]Op_Fundacion!$G$65,[7]Op_Fundacion!$G$67:$G$69,[7]Op_Fundacion!$G$71:$G$74</definedName>
    <definedName name="Activacion_FUNDACION_35">'[1]Sch A'!$G$6:$G$8,'[1]Sch A'!$G$10:$G$11,'[1]Sch A'!$G$13:$G$15,'[1]Sch A'!$G$17:$G$18,'[1]Sch A'!$G$20:$G$29,'[1]Sch A'!$G$31:$G$34,'[1]Sch A'!$G$36:$G$40,'[1]Sch A'!$G$42:$G$44,'[1]Sch A'!$G$44,'[1]Sch A'!$G$45,'[1]Sch A'!$G$47,'[1]Sch A'!$G$49,'[1]Sch A'!$G$51:$G$53,'[1]Sch A'!$G$55:$G$61,'[1]Sch A'!$G$63,'[1]Sch A'!$G$65,'[1]Sch A'!$G$67:$G$69,'[1]Sch A'!$G$71:$G$74</definedName>
    <definedName name="Activacion_FUNDACION_36">'[1]Sch A'!$G$6:$G$8,'[1]Sch A'!$G$10:$G$11,'[1]Sch A'!$G$13:$G$15,'[1]Sch A'!$G$17:$G$18,'[1]Sch A'!$G$20:$G$29,'[1]Sch A'!$G$31:$G$34,'[1]Sch A'!$G$36:$G$40,'[1]Sch A'!$G$42:$G$44,'[1]Sch A'!$G$44,'[1]Sch A'!$G$45,'[1]Sch A'!$G$47,'[1]Sch A'!$G$49,'[1]Sch A'!$G$51:$G$53,'[1]Sch A'!$G$55:$G$61,'[1]Sch A'!$G$63,'[1]Sch A'!$G$65,'[1]Sch A'!$G$67:$G$69,'[1]Sch A'!$G$71:$G$74</definedName>
    <definedName name="Activacion_PROCESO">[7]Op_Proceso!$G$6:$G$8,[7]Op_Proceso!$G$10:$G$11,[7]Op_Proceso!$G$13:$G$15,[7]Op_Proceso!$G$17:$G$18,[7]Op_Proceso!$G$20:$G$29,[7]Op_Proceso!$G$31:$G$34,[7]Op_Proceso!$G$36:$G$40,[7]Op_Proceso!$G$42:$G$45,[7]Op_Proceso!$G$47,[7]Op_Proceso!$G$49,[7]Op_Proceso!$G$51:$G$53,[7]Op_Proceso!$G$55:$G$61,[7]Op_Proceso!$G$63,[7]Op_Proceso!$G$65,[7]Op_Proceso!$G$67:$G$69,[7]Op_Proceso!$G$71:$G$74</definedName>
    <definedName name="Activacion_PROCESO_35">'[1]Sch A'!$G$6:$G$8,'[1]Sch A'!$G$10:$G$11,'[1]Sch A'!$G$13:$G$15,'[1]Sch A'!$G$17:$G$18,'[1]Sch A'!$G$20:$G$29,'[1]Sch A'!$G$31:$G$34,'[1]Sch A'!$G$36:$G$40,'[1]Sch A'!$G$42:$G$45,'[1]Sch A'!$G$47,'[1]Sch A'!$G$49,'[1]Sch A'!$G$51:$G$53,'[1]Sch A'!$G$55:$G$61,'[1]Sch A'!$G$63,'[1]Sch A'!$G$65,'[1]Sch A'!$G$67:$G$69,'[1]Sch A'!$G$71:$G$74</definedName>
    <definedName name="Activacion_PROCESO_36">'[1]Sch A'!$G$6:$G$8,'[1]Sch A'!$G$10:$G$11,'[1]Sch A'!$G$13:$G$15,'[1]Sch A'!$G$17:$G$18,'[1]Sch A'!$G$20:$G$29,'[1]Sch A'!$G$31:$G$34,'[1]Sch A'!$G$36:$G$40,'[1]Sch A'!$G$42:$G$45,'[1]Sch A'!$G$47,'[1]Sch A'!$G$49,'[1]Sch A'!$G$51:$G$53,'[1]Sch A'!$G$55:$G$61,'[1]Sch A'!$G$63,'[1]Sch A'!$G$65,'[1]Sch A'!$G$67:$G$69,'[1]Sch A'!$G$71:$G$74</definedName>
    <definedName name="Additions">'[8]Attachment 3A &amp; 3B'!#REF!</definedName>
    <definedName name="AG1_01_10">#N/A</definedName>
    <definedName name="AG1_01_11">#N/A</definedName>
    <definedName name="AG1_01_13">#N/A</definedName>
    <definedName name="AG1_01_14">#N/A</definedName>
    <definedName name="AG1_01_15">#N/A</definedName>
    <definedName name="AG1_01_46">#N/A</definedName>
    <definedName name="AG1_01_9">#N/A</definedName>
    <definedName name="Anilofos">#N/A</definedName>
    <definedName name="ANNEX1" localSheetId="5">#REF!</definedName>
    <definedName name="ANNEX1">#REF!</definedName>
    <definedName name="app">#REF!</definedName>
    <definedName name="app_23">'[1]Sch A'!#REF!</definedName>
    <definedName name="appl">'[9]P&amp;L2000'!$A$9</definedName>
    <definedName name="appl_21">[10]P_L2000!$A$9</definedName>
    <definedName name="appl_22">[10]P_L2000!$A$9</definedName>
    <definedName name="appl_25">[10]P_L2000!$A$9</definedName>
    <definedName name="appl_30">[10]P_L2000!$A$9</definedName>
    <definedName name="appl_37">[10]P_L2000!$A$9</definedName>
    <definedName name="appl_40">[10]P_L2000!$A$9</definedName>
    <definedName name="appl_41">[10]P_L2000!$A$9</definedName>
    <definedName name="appl_42">[10]P_L2000!$A$9</definedName>
    <definedName name="appl_56">[10]P_L2000!$A$9</definedName>
    <definedName name="appl_68">[10]P_L2000!$A$9</definedName>
    <definedName name="appl_70">[11]P_L2000!$A$9</definedName>
    <definedName name="appl_71">[11]P_L2000!$A$9</definedName>
    <definedName name="APPLICATION">[12]Parameters!$A$5</definedName>
    <definedName name="area_101" localSheetId="5">#REF!</definedName>
    <definedName name="area_101">#REF!</definedName>
    <definedName name="area_101_21" localSheetId="5">'[1]Sch A'!#REF!</definedName>
    <definedName name="area_101_21">'[1]Sch A'!#REF!</definedName>
    <definedName name="area_101_22" localSheetId="5">'[1]Sch A'!#REF!</definedName>
    <definedName name="area_101_22">'[1]Sch A'!#REF!</definedName>
    <definedName name="area_101_33">#N/A</definedName>
    <definedName name="area_101_34">#N/A</definedName>
    <definedName name="area_101_41">'[1]Sch A'!#REF!</definedName>
    <definedName name="area_101_51">#N/A</definedName>
    <definedName name="area_101_66">#N/A</definedName>
    <definedName name="area_101_67">#N/A</definedName>
    <definedName name="area_101_68">#N/A</definedName>
    <definedName name="area_101_69">#N/A</definedName>
    <definedName name="area_101_70">#N/A</definedName>
    <definedName name="area_101_71">#N/A</definedName>
    <definedName name="area_101_72">#N/A</definedName>
    <definedName name="area_101_73">#N/A</definedName>
    <definedName name="area_101_74">#N/A</definedName>
    <definedName name="AREA_102" localSheetId="5">#REF!</definedName>
    <definedName name="AREA_102">#REF!</definedName>
    <definedName name="AREA_103">#REF!</definedName>
    <definedName name="AREA_104">#REF!</definedName>
    <definedName name="AREA_105">#REF!</definedName>
    <definedName name="AREA_106">#REF!</definedName>
    <definedName name="AREA_201">#REF!</definedName>
    <definedName name="AREA_202">#REF!</definedName>
    <definedName name="AREA_203">#REF!</definedName>
    <definedName name="AREA_301">#REF!</definedName>
    <definedName name="AREA_302">#REF!</definedName>
    <definedName name="AREA_303">#REF!</definedName>
    <definedName name="AREA_401">#REF!</definedName>
    <definedName name="AREA_402">#REF!</definedName>
    <definedName name="AS2DocOpenMode" hidden="1">"AS2DocumentEdit"</definedName>
    <definedName name="ASD" localSheetId="5">#REF!</definedName>
    <definedName name="ASD">#REF!</definedName>
    <definedName name="ASSAM" localSheetId="5">[13]A!#REF!</definedName>
    <definedName name="ASSAM">[13]A!#REF!</definedName>
    <definedName name="ASSETS" localSheetId="5">#REF!</definedName>
    <definedName name="ASSETS">#REF!</definedName>
    <definedName name="AUDIT_REPORT">#N/A</definedName>
    <definedName name="Average_Rate" localSheetId="5">#REF!</definedName>
    <definedName name="Average_Rate">#REF!</definedName>
    <definedName name="AverageRate">'[14]Cdn Consol_oper_fmt'!$D$147</definedName>
    <definedName name="b" localSheetId="5" hidden="1">#REF!</definedName>
    <definedName name="b" hidden="1">#REF!</definedName>
    <definedName name="B.SHEET_GROUPIN">#N/A</definedName>
    <definedName name="BAII2000">#N/A</definedName>
    <definedName name="BAII2001">#N/A</definedName>
    <definedName name="BAII2002">#N/A</definedName>
    <definedName name="BAJ">#N/A</definedName>
    <definedName name="bal" localSheetId="5">#REF!</definedName>
    <definedName name="bal">#REF!</definedName>
    <definedName name="BALANCE_SHEET">#N/A</definedName>
    <definedName name="bbbb">#N/A</definedName>
    <definedName name="Beg_Bal" localSheetId="6">'[15]Loan Amortization Schedule'!$C$18:$C$497</definedName>
    <definedName name="Beg_Bal">'[16]Loan Amortization Schedule'!$C$18:$C$497</definedName>
    <definedName name="BHAVNAGAR">[13]A!#REF!</definedName>
    <definedName name="BOM">[13]A!#REF!</definedName>
    <definedName name="BuiltIn_Print_Area">#N/A</definedName>
    <definedName name="C_">#N/A</definedName>
    <definedName name="CALCUTTA">[13]A!#REF!</definedName>
    <definedName name="CANCEL" localSheetId="5">#REF!</definedName>
    <definedName name="CANCEL">#REF!</definedName>
    <definedName name="CANOATAR">#REF!</definedName>
    <definedName name="CANOATAR_21">#N/A</definedName>
    <definedName name="CANOATAR_22">#N/A</definedName>
    <definedName name="CANOATAR_25">#N/A</definedName>
    <definedName name="CANOATAR_30">#N/A</definedName>
    <definedName name="CANOATAR_33">#N/A</definedName>
    <definedName name="CANOATAR_34">#N/A</definedName>
    <definedName name="CANOATAR_37">#N/A</definedName>
    <definedName name="CANOATAR_40">#N/A</definedName>
    <definedName name="CANOATAR_41">#N/A</definedName>
    <definedName name="CANOATAR_49">#N/A</definedName>
    <definedName name="CANOATAR_51">#N/A</definedName>
    <definedName name="CANOATAR_56">#N/A</definedName>
    <definedName name="CANOATAR_66">#N/A</definedName>
    <definedName name="CANOATAR_67">#N/A</definedName>
    <definedName name="CANOATAR_68">#N/A</definedName>
    <definedName name="CANOATAR_69">#N/A</definedName>
    <definedName name="CANOATAR_70">#N/A</definedName>
    <definedName name="CANOATAR_71">#N/A</definedName>
    <definedName name="CANOATAR_72">#N/A</definedName>
    <definedName name="CANOATAR_73">#N/A</definedName>
    <definedName name="CANOATAR_74">#N/A</definedName>
    <definedName name="CANOLA" localSheetId="5">#REF!</definedName>
    <definedName name="CANOLA">#REF!</definedName>
    <definedName name="CANOLA_21">#N/A</definedName>
    <definedName name="CANOLA_22">#N/A</definedName>
    <definedName name="CANOLA_25">#N/A</definedName>
    <definedName name="CANOLA_30">#N/A</definedName>
    <definedName name="CANOLA_33">#N/A</definedName>
    <definedName name="CANOLA_34">#N/A</definedName>
    <definedName name="CANOLA_37">#N/A</definedName>
    <definedName name="CANOLA_40">#N/A</definedName>
    <definedName name="CANOLA_41">#N/A</definedName>
    <definedName name="CANOLA_49">#N/A</definedName>
    <definedName name="CANOLA_51">#N/A</definedName>
    <definedName name="CANOLA_56">#N/A</definedName>
    <definedName name="CANOLA_66">#N/A</definedName>
    <definedName name="CANOLA_67">#N/A</definedName>
    <definedName name="CANOLA_68">#N/A</definedName>
    <definedName name="CANOLA_69">#N/A</definedName>
    <definedName name="CANOLA_70">#N/A</definedName>
    <definedName name="CANOLA_71">#N/A</definedName>
    <definedName name="CANOLA_72">#N/A</definedName>
    <definedName name="CANOLA_73">#N/A</definedName>
    <definedName name="CANOLA_74">#N/A</definedName>
    <definedName name="CARATULA1">#N/A</definedName>
    <definedName name="CARATULA2">#N/A</definedName>
    <definedName name="cash1" localSheetId="5">#REF!</definedName>
    <definedName name="cash1">#REF!</definedName>
    <definedName name="cash2" localSheetId="5">#REF!</definedName>
    <definedName name="cash2">#REF!</definedName>
    <definedName name="cat" localSheetId="5">'[17]Exch Rate'!#REF!</definedName>
    <definedName name="cat">'[17]Exch Rate'!#REF!</definedName>
    <definedName name="cat_21">'[1]Sch A'!#REF!</definedName>
    <definedName name="cat_22">'[1]Sch A'!#REF!</definedName>
    <definedName name="cat_23">'[1]Sch A'!#REF!</definedName>
    <definedName name="cat_25">'[1]Sch A'!#REF!</definedName>
    <definedName name="cat_30">'[1]Sch A'!#REF!</definedName>
    <definedName name="cat_33">'[1]Sch A'!#REF!</definedName>
    <definedName name="cat_34">'[1]Sch A'!#REF!</definedName>
    <definedName name="cat_37">'[1]Sch A'!#REF!</definedName>
    <definedName name="cat_40">'[1]Sch A'!#REF!</definedName>
    <definedName name="cat_41">'[1]Sch A'!#REF!</definedName>
    <definedName name="cat_51">'[1]Sch A'!#REF!</definedName>
    <definedName name="cat_56">'[1]Sch A'!#REF!</definedName>
    <definedName name="cat_66">'[1]Sch A'!#REF!</definedName>
    <definedName name="cat_67">'[1]Sch A'!#REF!</definedName>
    <definedName name="cat_68">'[1]Sch A'!#REF!</definedName>
    <definedName name="cat_69">'[1]Sch A'!#REF!</definedName>
    <definedName name="cat_70">'[1]Sch A'!#REF!</definedName>
    <definedName name="cat_71">'[1]Sch A'!#REF!</definedName>
    <definedName name="cat_72">'[1]Sch A'!#REF!</definedName>
    <definedName name="cat_73">'[1]Sch A'!#REF!</definedName>
    <definedName name="cat_74">'[1]Sch A'!#REF!</definedName>
    <definedName name="CDE" localSheetId="5">#REF!</definedName>
    <definedName name="CDE">#REF!</definedName>
    <definedName name="cert" localSheetId="5">#REF!</definedName>
    <definedName name="cert">#REF!</definedName>
    <definedName name="CFcomp">[12]Parameters!$A$8</definedName>
    <definedName name="chk" localSheetId="5">#REF!</definedName>
    <definedName name="chk">#REF!</definedName>
    <definedName name="chq_data" localSheetId="5">#REF!</definedName>
    <definedName name="chq_data">#REF!</definedName>
    <definedName name="Closing_Rate" localSheetId="5">#REF!</definedName>
    <definedName name="Closing_Rate">#REF!</definedName>
    <definedName name="ClosingRate">'[14]Cdn Consol_oper_fmt'!$D$146</definedName>
    <definedName name="COMERCIALES" localSheetId="5">#REF!</definedName>
    <definedName name="COMERCIALES">#REF!</definedName>
    <definedName name="COMERCIALES_21">#N/A</definedName>
    <definedName name="COMERCIALES_22">#N/A</definedName>
    <definedName name="COMERCIALES_25">#N/A</definedName>
    <definedName name="COMERCIALES_30">#N/A</definedName>
    <definedName name="COMERCIALES_33">#N/A</definedName>
    <definedName name="COMERCIALES_34">#N/A</definedName>
    <definedName name="COMERCIALES_37">#N/A</definedName>
    <definedName name="COMERCIALES_40">#N/A</definedName>
    <definedName name="COMERCIALES_41">#N/A</definedName>
    <definedName name="COMERCIALES_49">#N/A</definedName>
    <definedName name="COMERCIALES_51">#N/A</definedName>
    <definedName name="COMERCIALES_56">#N/A</definedName>
    <definedName name="COMERCIALES_66">#N/A</definedName>
    <definedName name="COMERCIALES_67">#N/A</definedName>
    <definedName name="COMERCIALES_68">#N/A</definedName>
    <definedName name="COMERCIALES_69">#N/A</definedName>
    <definedName name="COMERCIALES_70">#N/A</definedName>
    <definedName name="COMERCIALES_71">#N/A</definedName>
    <definedName name="COMERCIALES_72">#N/A</definedName>
    <definedName name="COMERCIALES_73">#N/A</definedName>
    <definedName name="COMERCIALES_74">#N/A</definedName>
    <definedName name="COMPANIES">#N/A</definedName>
    <definedName name="COMPT._OF_TAX">#N/A</definedName>
    <definedName name="CONS_TB_MAR_03" localSheetId="5">#REF!</definedName>
    <definedName name="CONS_TB_MAR_03">#REF!</definedName>
    <definedName name="CORN">#N/A</definedName>
    <definedName name="Current">[12]Parameters!$B$12</definedName>
    <definedName name="D" localSheetId="5">#REF!</definedName>
    <definedName name="D">#REF!</definedName>
    <definedName name="D3STOCK" localSheetId="5">#REF!</definedName>
    <definedName name="D3STOCK">#REF!</definedName>
    <definedName name="da">"#REF!"</definedName>
    <definedName name="DAMAN" localSheetId="5">[13]A!#REF!</definedName>
    <definedName name="DAMAN">[13]A!#REF!</definedName>
    <definedName name="DATA1">#N/A</definedName>
    <definedName name="DATA10" localSheetId="5">'[1]Sch A'!#REF!</definedName>
    <definedName name="DATA10">'[1]Sch A'!#REF!</definedName>
    <definedName name="DATA11">'[1]Sch A'!#REF!</definedName>
    <definedName name="DATA12">#N/A</definedName>
    <definedName name="DATA13">#N/A</definedName>
    <definedName name="DATA14">#N/A</definedName>
    <definedName name="DATA15">#N/A</definedName>
    <definedName name="DATA16">'[1]Sch A'!#REF!</definedName>
    <definedName name="DATA17">#N/A</definedName>
    <definedName name="DATA18">#N/A</definedName>
    <definedName name="DATA19">#N/A</definedName>
    <definedName name="DATA2">'[1]Sch A'!#REF!</definedName>
    <definedName name="DATA20">#N/A</definedName>
    <definedName name="DATA21">#N/A</definedName>
    <definedName name="DATA22">#N/A</definedName>
    <definedName name="DATA23">#N/A</definedName>
    <definedName name="DATA24">#N/A</definedName>
    <definedName name="DATA25">#N/A</definedName>
    <definedName name="DATA26">#N/A</definedName>
    <definedName name="DATA27">#N/A</definedName>
    <definedName name="DATA28">#N/A</definedName>
    <definedName name="DATA29">#N/A</definedName>
    <definedName name="DATA3">#N/A</definedName>
    <definedName name="DATA30">#N/A</definedName>
    <definedName name="DATA31">#N/A</definedName>
    <definedName name="DATA32">#N/A</definedName>
    <definedName name="DATA33">#N/A</definedName>
    <definedName name="DATA34">#N/A</definedName>
    <definedName name="DATA35">#N/A</definedName>
    <definedName name="DATA36">#N/A</definedName>
    <definedName name="DATA37">#N/A</definedName>
    <definedName name="DATA38">#N/A</definedName>
    <definedName name="DATA39">#N/A</definedName>
    <definedName name="DATA4">'[1]Sch A'!#REF!</definedName>
    <definedName name="DATA40">'[1]Sch A'!#REF!</definedName>
    <definedName name="DATA41">'[1]Sch A'!#REF!</definedName>
    <definedName name="DATA42">#N/A</definedName>
    <definedName name="DATA43">#N/A</definedName>
    <definedName name="DATA44">#N/A</definedName>
    <definedName name="DATA45">#N/A</definedName>
    <definedName name="DATA46">#N/A</definedName>
    <definedName name="DATA47">#N/A</definedName>
    <definedName name="DATA48">#N/A</definedName>
    <definedName name="DATA49">#N/A</definedName>
    <definedName name="DATA5">"#REF!"</definedName>
    <definedName name="DATA50">#N/A</definedName>
    <definedName name="DATA51">#N/A</definedName>
    <definedName name="DATA52">#N/A</definedName>
    <definedName name="DATA53">#N/A</definedName>
    <definedName name="DATA54">#N/A</definedName>
    <definedName name="DATA55">#N/A</definedName>
    <definedName name="DATA56">#N/A</definedName>
    <definedName name="DATA57">#N/A</definedName>
    <definedName name="DATA58">#N/A</definedName>
    <definedName name="DATA59">#N/A</definedName>
    <definedName name="DATA6">#N/A</definedName>
    <definedName name="DATA60">#N/A</definedName>
    <definedName name="DATA61">#N/A</definedName>
    <definedName name="DATA62">#N/A</definedName>
    <definedName name="DATA63">#N/A</definedName>
    <definedName name="DATA64">#N/A</definedName>
    <definedName name="DATA65">#N/A</definedName>
    <definedName name="DATA66">#N/A</definedName>
    <definedName name="DATA67">#N/A</definedName>
    <definedName name="DATA68">#N/A</definedName>
    <definedName name="DATA69">#N/A</definedName>
    <definedName name="DATA7">'[1]Sch A'!#REF!</definedName>
    <definedName name="DATA70">#N/A</definedName>
    <definedName name="DATA71">#N/A</definedName>
    <definedName name="DATA72">#N/A</definedName>
    <definedName name="DATA73">#N/A</definedName>
    <definedName name="DATA74">#N/A</definedName>
    <definedName name="DATA75">#N/A</definedName>
    <definedName name="DATA76">#N/A</definedName>
    <definedName name="DATA77">#N/A</definedName>
    <definedName name="DATA78">#N/A</definedName>
    <definedName name="DATA79">#N/A</definedName>
    <definedName name="data8" localSheetId="5">#REF!</definedName>
    <definedName name="data8">#REF!</definedName>
    <definedName name="DATA80">#N/A</definedName>
    <definedName name="DATA81">#N/A</definedName>
    <definedName name="DATA82">#N/A</definedName>
    <definedName name="DATA83">#N/A</definedName>
    <definedName name="DATA84">#N/A</definedName>
    <definedName name="DATA85">#N/A</definedName>
    <definedName name="DATA9" localSheetId="5">'[1]Sch A'!#REF!</definedName>
    <definedName name="DATA9">'[1]Sch A'!#REF!</definedName>
    <definedName name="_xlnm.Database">'[18]Costos 99-00'!$A$2:$R$236</definedName>
    <definedName name="date" localSheetId="5">#REF!</definedName>
    <definedName name="date">#REF!</definedName>
    <definedName name="DATE___0" localSheetId="5">'[1]Sch A'!#REF!</definedName>
    <definedName name="DATE___0">'[1]Sch A'!#REF!</definedName>
    <definedName name="DATE___6">[19]bs!$A$74</definedName>
    <definedName name="DATEASOF" localSheetId="5">#REF!</definedName>
    <definedName name="DATEASOF">#REF!</definedName>
    <definedName name="DD" localSheetId="5">#REF!</definedName>
    <definedName name="DD">#REF!</definedName>
    <definedName name="Decis">#N/A</definedName>
    <definedName name="Deletions" localSheetId="5">'[8]Attachment 3A &amp; 3B'!#REF!</definedName>
    <definedName name="Deletions">'[8]Attachment 3A &amp; 3B'!#REF!</definedName>
    <definedName name="DELHI">[13]A!#REF!</definedName>
    <definedName name="DEP" localSheetId="5">#REF!</definedName>
    <definedName name="DEP">#REF!</definedName>
    <definedName name="DEP._AS_PER_IT" localSheetId="5">'[1]Sch A'!#REF!</definedName>
    <definedName name="DEP._AS_PER_IT">'[1]Sch A'!#REF!</definedName>
    <definedName name="DEP_BUILD" localSheetId="5">#REF!</definedName>
    <definedName name="DEP_BUILD">#REF!</definedName>
    <definedName name="DEP_I.T.ACT">#N/A</definedName>
    <definedName name="DEP_ROAD" localSheetId="5">#REF!</definedName>
    <definedName name="DEP_ROAD">#REF!</definedName>
    <definedName name="depit" localSheetId="5">#REF!</definedName>
    <definedName name="depit">#REF!</definedName>
    <definedName name="dflt4">'[20]Customize Your Invoice'!$E$26</definedName>
    <definedName name="dflt5">'[20]Customize Your Invoice'!$E$27</definedName>
    <definedName name="dflt6">'[20]Customize Your Invoice'!$D$28</definedName>
    <definedName name="DIRECTORS_REPOR">#N/A</definedName>
    <definedName name="E" localSheetId="5">#REF!</definedName>
    <definedName name="E">#REF!</definedName>
    <definedName name="efd">#N/A</definedName>
    <definedName name="End_Bal" localSheetId="6">'[15]Loan Amortization Schedule'!$I$18:$I$497</definedName>
    <definedName name="End_Bal">'[16]Loan Amortization Schedule'!$I$18:$I$497</definedName>
    <definedName name="Excel_BuiltIn__FilterDatabase_1">"#REF!"</definedName>
    <definedName name="Excel_BuiltIn__FilterDatabase_56">#N/A</definedName>
    <definedName name="Excel_BuiltIn_Database">'[18]Costos 99_00'!$A$2:$R$236</definedName>
    <definedName name="Excel_BuiltIn_Print_Area_20">NA()</definedName>
    <definedName name="Exch._Rate__USD">'[21]Genetica Molecular ''07'!$Q$1</definedName>
    <definedName name="Exch_2000" localSheetId="5">#REF!</definedName>
    <definedName name="Exch_2000">#REF!</definedName>
    <definedName name="Exch_2001" localSheetId="5">#REF!</definedName>
    <definedName name="Exch_2001">#REF!</definedName>
    <definedName name="Exch_2002" localSheetId="5">#REF!</definedName>
    <definedName name="Exch_2002">#REF!</definedName>
    <definedName name="Exch_2003" localSheetId="5">#REF!</definedName>
    <definedName name="Exch_2003">#REF!</definedName>
    <definedName name="Exch_IP" localSheetId="5">#REF!</definedName>
    <definedName name="Exch_IP">#REF!</definedName>
    <definedName name="Exch_Rate_97" localSheetId="5">'[14]Consolidated Assets'!#REF!</definedName>
    <definedName name="Exch_Rate_97">'[14]Consolidated Assets'!#REF!</definedName>
    <definedName name="Exch_Rate_98">'[14]Consolidated Assets'!#REF!</definedName>
    <definedName name="Exch_Rate_99">'[14]Consolidated Assets'!#REF!</definedName>
    <definedName name="Exchange_rate">[22]consis!$C$1</definedName>
    <definedName name="expense" localSheetId="5" hidden="1">{"'Due_DT'!$A$8:$N$91"}</definedName>
    <definedName name="expense" localSheetId="4" hidden="1">{"'Due_DT'!$A$8:$N$91"}</definedName>
    <definedName name="expense" hidden="1">{"'Due_DT'!$A$8:$N$91"}</definedName>
    <definedName name="expenseses" localSheetId="5" hidden="1">{"'Due_DT'!$A$8:$N$91"}</definedName>
    <definedName name="expenseses" localSheetId="4" hidden="1">{"'Due_DT'!$A$8:$N$91"}</definedName>
    <definedName name="expenseses" hidden="1">{"'Due_DT'!$A$8:$N$91"}</definedName>
    <definedName name="exrt">#N/A</definedName>
    <definedName name="Extra_Pay" localSheetId="6">'[15]Loan Amortization Schedule'!$E$18:$E$497</definedName>
    <definedName name="Extra_Pay">'[16]Loan Amortization Schedule'!$E$18:$E$497</definedName>
    <definedName name="F" localSheetId="5">#REF!</definedName>
    <definedName name="F">#REF!</definedName>
    <definedName name="F_CONS_TB_DEC_02" localSheetId="5">#REF!</definedName>
    <definedName name="F_CONS_TB_DEC_02">#REF!</definedName>
    <definedName name="FC">#N/A</definedName>
    <definedName name="FEFLUCTUATION" localSheetId="5">#REF!</definedName>
    <definedName name="FEFLUCTUATION">#REF!</definedName>
    <definedName name="fg" localSheetId="5">#REF!</definedName>
    <definedName name="fg">#REF!</definedName>
    <definedName name="FINAL9900" localSheetId="5">#REF!</definedName>
    <definedName name="FINAL9900">#REF!</definedName>
    <definedName name="fixe">#N/A</definedName>
    <definedName name="FOR91_21">#N/A</definedName>
    <definedName name="FOR91_22">#N/A</definedName>
    <definedName name="FOR91_25">#N/A</definedName>
    <definedName name="FOR91_30">#N/A</definedName>
    <definedName name="FOR91_33">#N/A</definedName>
    <definedName name="FOR91_34">#N/A</definedName>
    <definedName name="FOR91_37">#N/A</definedName>
    <definedName name="FOR91_40">#N/A</definedName>
    <definedName name="FOR91_41">#N/A</definedName>
    <definedName name="FOR91_49">#N/A</definedName>
    <definedName name="FOR91_51">#N/A</definedName>
    <definedName name="FOR91_56">#N/A</definedName>
    <definedName name="FOR91_66">#N/A</definedName>
    <definedName name="FOR91_67">#N/A</definedName>
    <definedName name="FOR91_68">#N/A</definedName>
    <definedName name="FOR91_69">#N/A</definedName>
    <definedName name="FOR91_70">#N/A</definedName>
    <definedName name="FOR91_71">#N/A</definedName>
    <definedName name="FOR91_72">#N/A</definedName>
    <definedName name="FOR91_73">#N/A</definedName>
    <definedName name="FOR91_74">#N/A</definedName>
    <definedName name="Formln">#N/A</definedName>
    <definedName name="FORRAJ90" localSheetId="5">#REF!</definedName>
    <definedName name="FORRAJ90">#REF!</definedName>
    <definedName name="FORRAJ90_21">#N/A</definedName>
    <definedName name="FORRAJ90_22">#N/A</definedName>
    <definedName name="FORRAJ90_25">#N/A</definedName>
    <definedName name="FORRAJ90_30">#N/A</definedName>
    <definedName name="FORRAJ90_33">#N/A</definedName>
    <definedName name="FORRAJ90_34">#N/A</definedName>
    <definedName name="FORRAJ90_37">#N/A</definedName>
    <definedName name="FORRAJ90_40">#N/A</definedName>
    <definedName name="FORRAJ90_41">#N/A</definedName>
    <definedName name="FORRAJ90_49">#N/A</definedName>
    <definedName name="FORRAJ90_51">#N/A</definedName>
    <definedName name="FORRAJ90_56">#N/A</definedName>
    <definedName name="FORRAJ90_66">#N/A</definedName>
    <definedName name="FORRAJ90_67">#N/A</definedName>
    <definedName name="FORRAJ90_68">#N/A</definedName>
    <definedName name="FORRAJ90_69">#N/A</definedName>
    <definedName name="FORRAJ90_70">#N/A</definedName>
    <definedName name="FORRAJ90_71">#N/A</definedName>
    <definedName name="FORRAJ90_72">#N/A</definedName>
    <definedName name="FORRAJ90_73">#N/A</definedName>
    <definedName name="FORRAJ90_74">#N/A</definedName>
    <definedName name="FORRAJERAS" localSheetId="5">#REF!</definedName>
    <definedName name="FORRAJERAS">#REF!</definedName>
    <definedName name="FORRAJERAS_21">#N/A</definedName>
    <definedName name="FORRAJERAS_22">#N/A</definedName>
    <definedName name="FORRAJERAS_25">#N/A</definedName>
    <definedName name="FORRAJERAS_30">#N/A</definedName>
    <definedName name="FORRAJERAS_33">#N/A</definedName>
    <definedName name="FORRAJERAS_34">#N/A</definedName>
    <definedName name="FORRAJERAS_37">#N/A</definedName>
    <definedName name="FORRAJERAS_40">#N/A</definedName>
    <definedName name="FORRAJERAS_41">#N/A</definedName>
    <definedName name="FORRAJERAS_49">#N/A</definedName>
    <definedName name="FORRAJERAS_51">#N/A</definedName>
    <definedName name="FORRAJERAS_56">#N/A</definedName>
    <definedName name="FORRAJERAS_66">#N/A</definedName>
    <definedName name="FORRAJERAS_67">#N/A</definedName>
    <definedName name="FORRAJERAS_68">#N/A</definedName>
    <definedName name="FORRAJERAS_69">#N/A</definedName>
    <definedName name="FORRAJERAS_70">#N/A</definedName>
    <definedName name="FORRAJERAS_71">#N/A</definedName>
    <definedName name="FORRAJERAS_72">#N/A</definedName>
    <definedName name="FORRAJERAS_73">#N/A</definedName>
    <definedName name="FORRAJERAS_74">#N/A</definedName>
    <definedName name="fre" localSheetId="5">#REF!</definedName>
    <definedName name="fre">#REF!</definedName>
    <definedName name="fre_23" localSheetId="5">'[1]Sch A'!#REF!</definedName>
    <definedName name="fre_23">'[1]Sch A'!#REF!</definedName>
    <definedName name="Full_Print" localSheetId="6">'[15]Loan Amortization Schedule'!$A$1:$J$497</definedName>
    <definedName name="Full_Print">'[16]Loan Amortization Schedule'!$A$1:$J$497</definedName>
    <definedName name="G">#N/A</definedName>
    <definedName name="game" localSheetId="5" hidden="1">{#N/A,#N/A,FALSE,"PCPL9899"}</definedName>
    <definedName name="game" localSheetId="4" hidden="1">{#N/A,#N/A,FALSE,"PCPL9899"}</definedName>
    <definedName name="game" hidden="1">{#N/A,#N/A,FALSE,"PCPL9899"}</definedName>
    <definedName name="gdhl">#N/A</definedName>
    <definedName name="ghi">#N/A</definedName>
    <definedName name="GIR89_21">#N/A</definedName>
    <definedName name="GIR89_22">#N/A</definedName>
    <definedName name="GIR89_25">#N/A</definedName>
    <definedName name="GIR89_30">#N/A</definedName>
    <definedName name="GIR89_33">#N/A</definedName>
    <definedName name="GIR89_34">#N/A</definedName>
    <definedName name="GIR89_37">#N/A</definedName>
    <definedName name="GIR89_40">#N/A</definedName>
    <definedName name="GIR89_41">#N/A</definedName>
    <definedName name="GIR89_49">#N/A</definedName>
    <definedName name="GIR89_51">#N/A</definedName>
    <definedName name="GIR89_56">#N/A</definedName>
    <definedName name="GIR89_66">#N/A</definedName>
    <definedName name="GIR89_67">#N/A</definedName>
    <definedName name="GIR89_68">#N/A</definedName>
    <definedName name="GIR89_69">#N/A</definedName>
    <definedName name="GIR89_70">#N/A</definedName>
    <definedName name="GIR89_71">#N/A</definedName>
    <definedName name="GIR89_72">#N/A</definedName>
    <definedName name="GIR89_73">#N/A</definedName>
    <definedName name="GIR89_74">#N/A</definedName>
    <definedName name="GIR90_21">#N/A</definedName>
    <definedName name="GIR90_22">#N/A</definedName>
    <definedName name="GIR90_25">#N/A</definedName>
    <definedName name="GIR90_30">#N/A</definedName>
    <definedName name="GIR90_33">#N/A</definedName>
    <definedName name="GIR90_34">#N/A</definedName>
    <definedName name="GIR90_37">#N/A</definedName>
    <definedName name="GIR90_40">#N/A</definedName>
    <definedName name="GIR90_41">#N/A</definedName>
    <definedName name="GIR90_49">#N/A</definedName>
    <definedName name="GIR90_51">#N/A</definedName>
    <definedName name="GIR90_56">#N/A</definedName>
    <definedName name="GIR90_66">#N/A</definedName>
    <definedName name="GIR90_67">#N/A</definedName>
    <definedName name="GIR90_68">#N/A</definedName>
    <definedName name="GIR90_69">#N/A</definedName>
    <definedName name="GIR90_70">#N/A</definedName>
    <definedName name="GIR90_71">#N/A</definedName>
    <definedName name="GIR90_72">#N/A</definedName>
    <definedName name="GIR90_73">#N/A</definedName>
    <definedName name="GIR90_74">#N/A</definedName>
    <definedName name="GIRATAR" localSheetId="5">#REF!</definedName>
    <definedName name="GIRATAR">#REF!</definedName>
    <definedName name="GIRATAR_21">#N/A</definedName>
    <definedName name="GIRATAR_22">#N/A</definedName>
    <definedName name="GIRATAR_25">#N/A</definedName>
    <definedName name="GIRATAR_30">#N/A</definedName>
    <definedName name="GIRATAR_33">#N/A</definedName>
    <definedName name="GIRATAR_34">#N/A</definedName>
    <definedName name="GIRATAR_37">#N/A</definedName>
    <definedName name="GIRATAR_40">#N/A</definedName>
    <definedName name="GIRATAR_41">#N/A</definedName>
    <definedName name="GIRATAR_49">#N/A</definedName>
    <definedName name="GIRATAR_51">#N/A</definedName>
    <definedName name="GIRATAR_56">#N/A</definedName>
    <definedName name="GIRATAR_66">#N/A</definedName>
    <definedName name="GIRATAR_67">#N/A</definedName>
    <definedName name="GIRATAR_68">#N/A</definedName>
    <definedName name="GIRATAR_69">#N/A</definedName>
    <definedName name="GIRATAR_70">#N/A</definedName>
    <definedName name="GIRATAR_71">#N/A</definedName>
    <definedName name="GIRATAR_72">#N/A</definedName>
    <definedName name="GIRATAR_73">#N/A</definedName>
    <definedName name="GIRATAR_74">#N/A</definedName>
    <definedName name="golden">[12]Parameters!$A$8</definedName>
    <definedName name="H">#N/A</definedName>
    <definedName name="Header" localSheetId="5">#REF!</definedName>
    <definedName name="Header">#REF!</definedName>
    <definedName name="Header_Row" localSheetId="6">ROW('[15]Loan Amortization Schedule'!$17:$17)</definedName>
    <definedName name="Header_Row">ROW('[16]Loan Amortization Schedule'!$17:$17)</definedName>
    <definedName name="hgjkl">#REF!</definedName>
    <definedName name="Hosprk">#N/A</definedName>
    <definedName name="HTML_CodePage" hidden="1">1252</definedName>
    <definedName name="HTML_Control" localSheetId="5" hidden="1">{"'Due_DT'!$A$8:$N$91"}</definedName>
    <definedName name="HTML_Control" localSheetId="4" hidden="1">{"'Due_DT'!$A$8:$N$91"}</definedName>
    <definedName name="HTML_Control" hidden="1">{"'Due_DT'!$A$8:$N$91"}</definedName>
    <definedName name="HTML_Description" hidden="1">""</definedName>
    <definedName name="HTML_Email" hidden="1">""</definedName>
    <definedName name="HTML_Header" hidden="1">"Due_DT"</definedName>
    <definedName name="HTML_LastUpdate" hidden="1">"11-02-99"</definedName>
    <definedName name="HTML_LineAfter" hidden="1">FALSE</definedName>
    <definedName name="HTML_LineBefore" hidden="1">TRUE</definedName>
    <definedName name="HTML_Name" hidden="1">"VIJAY KHONDE"</definedName>
    <definedName name="HTML_OBDlg2" hidden="1">TRUE</definedName>
    <definedName name="HTML_OBDlg4" hidden="1">TRUE</definedName>
    <definedName name="HTML_OS" hidden="1">0</definedName>
    <definedName name="HTML_PathFile" hidden="1">"C:\vk\lotus\99\MyHTML.htm"</definedName>
    <definedName name="HTML_Title" hidden="1">"Col_2"</definedName>
    <definedName name="HYDERABAD" localSheetId="5">[13]A!#REF!</definedName>
    <definedName name="HYDERABAD">[13]A!#REF!</definedName>
    <definedName name="I">#N/A</definedName>
    <definedName name="INDORE" localSheetId="5">[13]A!#REF!</definedName>
    <definedName name="INDORE">[13]A!#REF!</definedName>
    <definedName name="Int" localSheetId="6">'[15]Loan Amortization Schedule'!$H$18:$H$497</definedName>
    <definedName name="Int">'[16]Loan Amortization Schedule'!$H$18:$H$497</definedName>
    <definedName name="Interest_Rate" localSheetId="6">'[15]Loan Amortization Schedule'!$D$6</definedName>
    <definedName name="Interest_Rate">'[16]Loan Amortization Schedule'!$D$6</definedName>
    <definedName name="J">#N/A</definedName>
    <definedName name="jsklsjlk" localSheetId="5" hidden="1">{#N/A,#N/A,FALSE,"PCPL9899"}</definedName>
    <definedName name="jsklsjlk" localSheetId="4" hidden="1">{#N/A,#N/A,FALSE,"PCPL9899"}</definedName>
    <definedName name="jsklsjlk" hidden="1">{#N/A,#N/A,FALSE,"PCPL9899"}</definedName>
    <definedName name="Jul_Aug">#N/A</definedName>
    <definedName name="K">#N/A</definedName>
    <definedName name="KING" localSheetId="5" hidden="1">{#N/A,#N/A,FALSE,"PCPL9899"}</definedName>
    <definedName name="KING" localSheetId="4" hidden="1">{#N/A,#N/A,FALSE,"PCPL9899"}</definedName>
    <definedName name="KING" hidden="1">{#N/A,#N/A,FALSE,"PCPL9899"}</definedName>
    <definedName name="KKKK">#N/A</definedName>
    <definedName name="L">#N/A</definedName>
    <definedName name="Last_Row" localSheetId="6">#N/A</definedName>
    <definedName name="Last_Row" localSheetId="4">IF('W.No -3 PV of JDCL Loan'!Values_Entered,Header_Row+'W.No -3 PV of JDCL Loan'!Number_of_Payments,Header_Row)</definedName>
    <definedName name="Last_Row">IF(Values_Entered,Header_Row+Number_of_Payments,Header_Row)</definedName>
    <definedName name="LIABS" localSheetId="5">#REF!</definedName>
    <definedName name="LIABS">#REF!</definedName>
    <definedName name="Loan_Amount" localSheetId="6">'[15]Loan Amortization Schedule'!$D$5</definedName>
    <definedName name="Loan_Amount">'[16]Loan Amortization Schedule'!$D$5</definedName>
    <definedName name="Loan_Start" localSheetId="6">'[15]Loan Amortization Schedule'!$D$9</definedName>
    <definedName name="Loan_Start">'[16]Loan Amortization Schedule'!$D$9</definedName>
    <definedName name="Loan_Years" localSheetId="6">'[15]Loan Amortization Schedule'!$D$7</definedName>
    <definedName name="Loan_Years">'[16]Loan Amortization Schedule'!$D$7</definedName>
    <definedName name="LOSS" localSheetId="5">#REF!</definedName>
    <definedName name="LOSS">#REF!</definedName>
    <definedName name="LOTE" localSheetId="5">[13]A!#REF!</definedName>
    <definedName name="LOTE">[13]A!#REF!</definedName>
    <definedName name="MAIZ89" localSheetId="5">#REF!</definedName>
    <definedName name="MAIZ89">#REF!</definedName>
    <definedName name="MAIZ89_21">#N/A</definedName>
    <definedName name="MAIZ89_22">#N/A</definedName>
    <definedName name="MAIZ89_25">#N/A</definedName>
    <definedName name="MAIZ89_30">#N/A</definedName>
    <definedName name="MAIZ89_33">#N/A</definedName>
    <definedName name="MAIZ89_34">#N/A</definedName>
    <definedName name="MAIZ89_37">#N/A</definedName>
    <definedName name="MAIZ89_40">#N/A</definedName>
    <definedName name="MAIZ89_41">#N/A</definedName>
    <definedName name="MAIZ89_49">#N/A</definedName>
    <definedName name="MAIZ89_51">#N/A</definedName>
    <definedName name="MAIZ89_56">#N/A</definedName>
    <definedName name="MAIZ89_66">#N/A</definedName>
    <definedName name="MAIZ89_67">#N/A</definedName>
    <definedName name="MAIZ89_68">#N/A</definedName>
    <definedName name="MAIZ89_69">#N/A</definedName>
    <definedName name="MAIZ89_70">#N/A</definedName>
    <definedName name="MAIZ89_71">#N/A</definedName>
    <definedName name="MAIZ89_72">#N/A</definedName>
    <definedName name="MAIZ89_73">#N/A</definedName>
    <definedName name="MAIZ89_74">#N/A</definedName>
    <definedName name="MAIZ90" localSheetId="5">#REF!</definedName>
    <definedName name="MAIZ90">#REF!</definedName>
    <definedName name="MAIZ90_21">#N/A</definedName>
    <definedName name="MAIZ90_22">#N/A</definedName>
    <definedName name="MAIZ90_25">#N/A</definedName>
    <definedName name="MAIZ90_30">#N/A</definedName>
    <definedName name="MAIZ90_33">#N/A</definedName>
    <definedName name="MAIZ90_34">#N/A</definedName>
    <definedName name="MAIZ90_37">#N/A</definedName>
    <definedName name="MAIZ90_40">#N/A</definedName>
    <definedName name="MAIZ90_41">#N/A</definedName>
    <definedName name="MAIZ90_49">#N/A</definedName>
    <definedName name="MAIZ90_51">#N/A</definedName>
    <definedName name="MAIZ90_56">#N/A</definedName>
    <definedName name="MAIZ90_66">#N/A</definedName>
    <definedName name="MAIZ90_67">#N/A</definedName>
    <definedName name="MAIZ90_68">#N/A</definedName>
    <definedName name="MAIZ90_69">#N/A</definedName>
    <definedName name="MAIZ90_70">#N/A</definedName>
    <definedName name="MAIZ90_71">#N/A</definedName>
    <definedName name="MAIZ90_72">#N/A</definedName>
    <definedName name="MAIZ90_73">#N/A</definedName>
    <definedName name="MAIZ90_74">#N/A</definedName>
    <definedName name="manoj" localSheetId="5" hidden="1">{#N/A,#N/A,FALSE,"PCPL9899"}</definedName>
    <definedName name="manoj" localSheetId="4" hidden="1">{#N/A,#N/A,FALSE,"PCPL9899"}</definedName>
    <definedName name="manoj" hidden="1">{#N/A,#N/A,FALSE,"PCPL9899"}</definedName>
    <definedName name="Matrix" localSheetId="5" hidden="1">{#N/A,#N/A,FALSE,"BALSHEET"}</definedName>
    <definedName name="Matrix" localSheetId="4" hidden="1">{#N/A,#N/A,FALSE,"BALSHEET"}</definedName>
    <definedName name="Matrix" hidden="1">{#N/A,#N/A,FALSE,"BALSHEET"}</definedName>
    <definedName name="May_Jun">#N/A</definedName>
    <definedName name="MDREMMU" localSheetId="5">#REF!</definedName>
    <definedName name="MDREMMU">#REF!</definedName>
    <definedName name="Monthwise">#N/A</definedName>
    <definedName name="mtd" localSheetId="5">#REF!</definedName>
    <definedName name="mtd">#REF!</definedName>
    <definedName name="N">#N/A</definedName>
    <definedName name="N65\">#N/A</definedName>
    <definedName name="Nagesh" localSheetId="5">#REF!</definedName>
    <definedName name="Nagesh">#REF!</definedName>
    <definedName name="name">'[9]P&amp;L2000'!$B$11</definedName>
    <definedName name="name_21">[10]P_L2000!$B$11</definedName>
    <definedName name="name_22">[10]P_L2000!$B$11</definedName>
    <definedName name="name_23">'[1]Sch A'!#REF!</definedName>
    <definedName name="name_25">[10]P_L2000!$B$11</definedName>
    <definedName name="name_30">[10]P_L2000!$B$11</definedName>
    <definedName name="name_37">[10]P_L2000!$B$11</definedName>
    <definedName name="name_40">[10]P_L2000!$B$11</definedName>
    <definedName name="name_41">[10]P_L2000!$B$11</definedName>
    <definedName name="name_42">[10]P_L2000!$B$11</definedName>
    <definedName name="name_56">[10]P_L2000!$B$11</definedName>
    <definedName name="name_68">[10]P_L2000!$B$11</definedName>
    <definedName name="name_70">[11]P_L2000!$B$11</definedName>
    <definedName name="name_71">[11]P_L2000!$B$11</definedName>
    <definedName name="name2" localSheetId="5">#REF!</definedName>
    <definedName name="name2">#REF!</definedName>
    <definedName name="New">[12]Parameters!$B$12</definedName>
    <definedName name="Newpr">#N/A</definedName>
    <definedName name="nikhil" localSheetId="5" hidden="1">{#N/A,#N/A,FALSE,"SCHDULE F"}</definedName>
    <definedName name="nikhil" localSheetId="4" hidden="1">{#N/A,#N/A,FALSE,"SCHDULE F"}</definedName>
    <definedName name="nikhil" hidden="1">{#N/A,#N/A,FALSE,"SCHDULE F"}</definedName>
    <definedName name="none">#N/A</definedName>
    <definedName name="none2">#N/A</definedName>
    <definedName name="NOTICE">'[1]Sch A'!#REF!</definedName>
    <definedName name="NOTICE_TO_AGM">#N/A</definedName>
    <definedName name="Num_Pmt_Per_Year" localSheetId="6">'[15]Loan Amortization Schedule'!$D$8</definedName>
    <definedName name="Num_Pmt_Per_Year">'[16]Loan Amortization Schedule'!$D$8</definedName>
    <definedName name="Number_of_Payments" localSheetId="6">MATCH(0.01,security!End_Bal,-1)+1</definedName>
    <definedName name="Number_of_Payments" localSheetId="4">MATCH(0.01,End_Bal,-1)+1</definedName>
    <definedName name="Number_of_Payments">MATCH(0.01,End_Bal,-1)+1</definedName>
    <definedName name="NvsASD">"V2006-09-30"</definedName>
    <definedName name="NvsAutoDrillOk">"VN"</definedName>
    <definedName name="NvsElapsedTime">0.000254629623668734</definedName>
    <definedName name="NvsEndTime">39006.5082638889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"%,X,RZT..,CZT.."</definedName>
    <definedName name="NvsPanelBusUnit">"V"</definedName>
    <definedName name="NvsPanelEffdt">"V2005-05-15"</definedName>
    <definedName name="NvsPanelSetid">"VIFLEX"</definedName>
    <definedName name="NvsReqBU">"VENGBV"</definedName>
    <definedName name="NvsReqBUOnly">"VN"</definedName>
    <definedName name="NvsTransLed">"VN"</definedName>
    <definedName name="NvsTreeASD">"V2006-09-30"</definedName>
    <definedName name="NvsValTbl.ACCOUNT">"GL_ACCOUNT_TBL"</definedName>
    <definedName name="NvsValTbl.BUSINESS_UNIT">"BUS_UNIT_TBL_GL"</definedName>
    <definedName name="NvsValTbl.CURRENCY_CD">"CURRENCY_CD_TBL"</definedName>
    <definedName name="OLD">#N/A</definedName>
    <definedName name="om">#N/A</definedName>
    <definedName name="op" localSheetId="5">#REF!</definedName>
    <definedName name="op">#REF!</definedName>
    <definedName name="opl_1998">#N/A</definedName>
    <definedName name="opl_1999">#N/A</definedName>
    <definedName name="opl_2000">#N/A</definedName>
    <definedName name="opl_2001">#N/A</definedName>
    <definedName name="P">#N/A</definedName>
    <definedName name="P_L_ACCOUNT">#N/A</definedName>
    <definedName name="P_L_GROUPING">#N/A</definedName>
    <definedName name="Pay_Num" localSheetId="6">'[15]Loan Amortization Schedule'!$A$18:$A$497</definedName>
    <definedName name="Pay_Num">'[16]Loan Amortization Schedule'!$A$18:$A$497</definedName>
    <definedName name="Payment_Date" localSheetId="6">DATE(YEAR(security!Loan_Start),MONTH(security!Loan_Start)+Payment_Number,DAY(security!Loan_Start))</definedName>
    <definedName name="Payment_Date" localSheetId="4">DATE(YEAR(Loan_Start),MONTH(Loan_Start)+Payment_Number,DAY(Loan_Start))</definedName>
    <definedName name="Payment_Date">DATE(YEAR(Loan_Start),MONTH(Loan_Start)+Payment_Number,DAY(Loan_Start))</definedName>
    <definedName name="PED_LLOCAL" localSheetId="5">#REF!</definedName>
    <definedName name="PED_LLOCAL">#REF!</definedName>
    <definedName name="per">[6]Check!$G$3</definedName>
    <definedName name="PLAZOS_CR">'[1]Sch A'!#REF!</definedName>
    <definedName name="Pr_Avg_R_02" localSheetId="5">#REF!</definedName>
    <definedName name="Pr_Avg_R_02">#REF!</definedName>
    <definedName name="Pr_Cl_R_02" localSheetId="5">#REF!</definedName>
    <definedName name="Pr_Cl_R_02">#REF!</definedName>
    <definedName name="Princ" localSheetId="6">'[15]Loan Amortization Schedule'!$G$18:$G$497</definedName>
    <definedName name="Princ">'[16]Loan Amortization Schedule'!$G$18:$G$497</definedName>
    <definedName name="_xlnm.Print_Area" localSheetId="0">'New Paper'!$A$1:$D$28</definedName>
    <definedName name="_xlnm.Print_Area" localSheetId="1">'Sept-2016'!$A$1:$H$138</definedName>
    <definedName name="_xlnm.Print_Area" localSheetId="5">'W No -1 Actuarial loss-PYs'!$A$1:$C$19</definedName>
    <definedName name="_xlnm.Print_Area">#REF!</definedName>
    <definedName name="Print_Area_MI" localSheetId="5">#REF!</definedName>
    <definedName name="Print_Area_MI">#REF!</definedName>
    <definedName name="Print_Area_Reset" localSheetId="6">OFFSET(security!Full_Print,0,0,security!Last_Row)</definedName>
    <definedName name="Print_Area_Reset" localSheetId="4">OFFSET(Full_Print,0,0,'W.No -3 PV of JDCL Loan'!Last_Row)</definedName>
    <definedName name="Print_Area_Reset">OFFSET(Full_Print,0,0,Last_Row)</definedName>
    <definedName name="Print_Titles_MI" localSheetId="5">#REF!</definedName>
    <definedName name="Print_Titles_MI">#REF!</definedName>
    <definedName name="Prior_Avg_Rate" localSheetId="5">#REF!</definedName>
    <definedName name="Prior_Avg_Rate">#REF!</definedName>
    <definedName name="Prior_Avg_rate_01" localSheetId="5">#REF!</definedName>
    <definedName name="Prior_Avg_rate_01">#REF!</definedName>
    <definedName name="Prior_Spot_Rate" localSheetId="5">#REF!</definedName>
    <definedName name="Prior_Spot_Rate">#REF!</definedName>
    <definedName name="Prior_SPT_Rate_01" localSheetId="5">#REF!</definedName>
    <definedName name="Prior_SPT_Rate_01">#REF!</definedName>
    <definedName name="PROFIT_AND_LOSS">#N/A</definedName>
    <definedName name="PROFIT_AND_LOSS___0">[19]bs:p_l!$A$1:$T$143</definedName>
    <definedName name="PROFIT_AND_LOSS___6">#N/A</definedName>
    <definedName name="PVN_FOR_TAX">'[1]Sch A'!#REF!</definedName>
    <definedName name="q" localSheetId="5" hidden="1">#REF!</definedName>
    <definedName name="q" hidden="1">#REF!</definedName>
    <definedName name="radha" localSheetId="5">'[1]Sch A'!#REF!</definedName>
    <definedName name="radha">'[1]Sch A'!#REF!</definedName>
    <definedName name="rates">#N/A</definedName>
    <definedName name="RESTDEP" localSheetId="5">#REF!</definedName>
    <definedName name="RESTDEP">#REF!</definedName>
    <definedName name="rev">'[1]Sch A'!$G$6:$G$8,'[1]Sch A'!$G$10:$G$11,'[1]Sch A'!$G$13:$G$15,'[1]Sch A'!$G$17:$G$18,'[1]Sch A'!$G$20:$G$29,'[1]Sch A'!$G$31:$G$34,'[1]Sch A'!$G$36:$G$40,'[1]Sch A'!$G$42:$G$45,'[1]Sch A'!$G$47,'[1]Sch A'!$G$49,'[1]Sch A'!$G$51:$G$53,'[1]Sch A'!$G$55:$G$61,'[1]Sch A'!$G$63,'[1]Sch A'!$G$65,'[1]Sch A'!$G$67:$G$69,'[1]Sch A'!$G$71:$G$74</definedName>
    <definedName name="RG1FINAL" localSheetId="5">#REF!</definedName>
    <definedName name="RG1FINAL">#REF!</definedName>
    <definedName name="ROHA" localSheetId="5">[13]A!#REF!</definedName>
    <definedName name="ROHA">[13]A!#REF!</definedName>
    <definedName name="RRR">#N/A</definedName>
    <definedName name="sadfasd" localSheetId="5" hidden="1">'[4]1201'!#REF!</definedName>
    <definedName name="sadfasd" hidden="1">'[4]1201'!#REF!</definedName>
    <definedName name="Sales" localSheetId="5">#REF!</definedName>
    <definedName name="Sales">#REF!</definedName>
    <definedName name="SAPBEXrevision" hidden="1">12</definedName>
    <definedName name="SAPBEXsysID" hidden="1">"BWP"</definedName>
    <definedName name="SAPBEXwbID" hidden="1">"45MLE7SZAW5Y529RILEMN3MFA"</definedName>
    <definedName name="SCH">'[23]Schedule-1-2'!$A$6:$C$26</definedName>
    <definedName name="SCH_1">#N/A</definedName>
    <definedName name="SCH_14_PAGE_1_">#N/A</definedName>
    <definedName name="SCH_5">#N/A</definedName>
    <definedName name="SCH_8">#N/A</definedName>
    <definedName name="Sched_Pay" localSheetId="6">'[15]Loan Amortization Schedule'!$D$18:$D$497</definedName>
    <definedName name="Sched_Pay">'[16]Loan Amortization Schedule'!$D$18:$D$497</definedName>
    <definedName name="SCHEDULE_1">#N/A</definedName>
    <definedName name="SCHEDULE_11" localSheetId="5">#REF!</definedName>
    <definedName name="SCHEDULE_11">#REF!</definedName>
    <definedName name="SCHEDULE_13" localSheetId="5">#REF!</definedName>
    <definedName name="SCHEDULE_13">#REF!</definedName>
    <definedName name="SCHEDULE_14" localSheetId="5">#REF!</definedName>
    <definedName name="SCHEDULE_14">#REF!</definedName>
    <definedName name="SCHEDULE_15" localSheetId="5">#REF!</definedName>
    <definedName name="SCHEDULE_15">#REF!</definedName>
    <definedName name="SCHEDULE_17" localSheetId="5">#REF!</definedName>
    <definedName name="SCHEDULE_17">#REF!</definedName>
    <definedName name="SCHEDULE_18" localSheetId="5">#REF!</definedName>
    <definedName name="SCHEDULE_18">#REF!</definedName>
    <definedName name="SCHEDULE_2" localSheetId="5">#REF!</definedName>
    <definedName name="SCHEDULE_2">#REF!</definedName>
    <definedName name="SCHEDULE_3" localSheetId="5">#REF!</definedName>
    <definedName name="SCHEDULE_3">#REF!</definedName>
    <definedName name="SCHEDULE_4" localSheetId="5">#REF!</definedName>
    <definedName name="SCHEDULE_4">#REF!</definedName>
    <definedName name="SCHEDULE_6" localSheetId="5">#REF!</definedName>
    <definedName name="SCHEDULE_6">#REF!</definedName>
    <definedName name="SCHEDULE_8" localSheetId="5">#REF!</definedName>
    <definedName name="SCHEDULE_8">#REF!</definedName>
    <definedName name="SCHEDULE_9" localSheetId="5">#REF!</definedName>
    <definedName name="SCHEDULE_9">#REF!</definedName>
    <definedName name="Scheduled_Extra_Payments" localSheetId="6">'[15]Loan Amortization Schedule'!$D$10</definedName>
    <definedName name="Scheduled_Extra_Payments">'[16]Loan Amortization Schedule'!$D$10</definedName>
    <definedName name="Scheduled_Monthly_Payment" localSheetId="6">'[15]Loan Amortization Schedule'!$J$5</definedName>
    <definedName name="Scheduled_Monthly_Payment">'[16]Loan Amortization Schedule'!$J$5</definedName>
    <definedName name="sd">#REF!</definedName>
    <definedName name="sdsdf" hidden="1">'[4]1201'!#REF!</definedName>
    <definedName name="seg">#REF!</definedName>
    <definedName name="Selection">#N/A</definedName>
    <definedName name="SG">#N/A</definedName>
    <definedName name="Shankar">#N/A</definedName>
    <definedName name="sheet5">#N/A</definedName>
    <definedName name="SOJA89" localSheetId="5">#REF!</definedName>
    <definedName name="SOJA89">#REF!</definedName>
    <definedName name="SOJA89_21">#N/A</definedName>
    <definedName name="SOJA89_22">#N/A</definedName>
    <definedName name="SOJA89_25">#N/A</definedName>
    <definedName name="SOJA89_30">#N/A</definedName>
    <definedName name="SOJA89_33">#N/A</definedName>
    <definedName name="SOJA89_34">#N/A</definedName>
    <definedName name="SOJA89_37">#N/A</definedName>
    <definedName name="SOJA89_40">#N/A</definedName>
    <definedName name="SOJA89_41">#N/A</definedName>
    <definedName name="SOJA89_49">#N/A</definedName>
    <definedName name="SOJA89_51">#N/A</definedName>
    <definedName name="SOJA89_56">#N/A</definedName>
    <definedName name="SOJA89_66">#N/A</definedName>
    <definedName name="SOJA89_67">#N/A</definedName>
    <definedName name="SOJA89_68">#N/A</definedName>
    <definedName name="SOJA89_69">#N/A</definedName>
    <definedName name="SOJA89_70">#N/A</definedName>
    <definedName name="SOJA89_71">#N/A</definedName>
    <definedName name="SOJA89_72">#N/A</definedName>
    <definedName name="SOJA89_73">#N/A</definedName>
    <definedName name="SOJA89_74">#N/A</definedName>
    <definedName name="SOJA90" localSheetId="5">#REF!</definedName>
    <definedName name="SOJA90">#REF!</definedName>
    <definedName name="SOJA90_21">#N/A</definedName>
    <definedName name="SOJA90_22">#N/A</definedName>
    <definedName name="SOJA90_25">#N/A</definedName>
    <definedName name="SOJA90_30">#N/A</definedName>
    <definedName name="SOJA90_33">#N/A</definedName>
    <definedName name="SOJA90_34">#N/A</definedName>
    <definedName name="SOJA90_37">#N/A</definedName>
    <definedName name="SOJA90_40">#N/A</definedName>
    <definedName name="SOJA90_41">#N/A</definedName>
    <definedName name="SOJA90_49">#N/A</definedName>
    <definedName name="SOJA90_51">#N/A</definedName>
    <definedName name="SOJA90_56">#N/A</definedName>
    <definedName name="SOJA90_66">#N/A</definedName>
    <definedName name="SOJA90_67">#N/A</definedName>
    <definedName name="SOJA90_68">#N/A</definedName>
    <definedName name="SOJA90_69">#N/A</definedName>
    <definedName name="SOJA90_70">#N/A</definedName>
    <definedName name="SOJA90_71">#N/A</definedName>
    <definedName name="SOJA90_72">#N/A</definedName>
    <definedName name="SOJA90_73">#N/A</definedName>
    <definedName name="SOJA90_74">#N/A</definedName>
    <definedName name="SORGO" localSheetId="5">#REF!</definedName>
    <definedName name="SORGO">#REF!</definedName>
    <definedName name="SORGO_21">#N/A</definedName>
    <definedName name="SORGO_22">#N/A</definedName>
    <definedName name="SORGO_25">#N/A</definedName>
    <definedName name="SORGO_30">#N/A</definedName>
    <definedName name="SORGO_33">#N/A</definedName>
    <definedName name="SORGO_34">#N/A</definedName>
    <definedName name="SORGO_37">#N/A</definedName>
    <definedName name="SORGO_40">#N/A</definedName>
    <definedName name="SORGO_41">#N/A</definedName>
    <definedName name="SORGO_49">#N/A</definedName>
    <definedName name="SORGO_51">#N/A</definedName>
    <definedName name="SORGO_56">#N/A</definedName>
    <definedName name="SORGO_66">#N/A</definedName>
    <definedName name="SORGO_67">#N/A</definedName>
    <definedName name="SORGO_68">#N/A</definedName>
    <definedName name="SORGO_69">#N/A</definedName>
    <definedName name="SORGO_70">#N/A</definedName>
    <definedName name="SORGO_71">#N/A</definedName>
    <definedName name="SORGO_72">#N/A</definedName>
    <definedName name="SORGO_73">#N/A</definedName>
    <definedName name="SORGO_74">#N/A</definedName>
    <definedName name="sr">#N/A</definedName>
    <definedName name="ss">[12]Parameters!$A$5</definedName>
    <definedName name="sss" localSheetId="5" hidden="1">{"'Due_DT'!$A$8:$N$91"}</definedName>
    <definedName name="sss" localSheetId="4" hidden="1">{"'Due_DT'!$A$8:$N$91"}</definedName>
    <definedName name="sss" hidden="1">{"'Due_DT'!$A$8:$N$91"}</definedName>
    <definedName name="STA">'[24]ANNEX-XXIII'!#REF!</definedName>
    <definedName name="STAT" localSheetId="5">#REF!</definedName>
    <definedName name="STAT">#REF!</definedName>
    <definedName name="stock">[25]abs!$A$2</definedName>
    <definedName name="SUMMARY" localSheetId="5">#REF!</definedName>
    <definedName name="SUMMARY">#REF!</definedName>
    <definedName name="Tech98">#N/A</definedName>
    <definedName name="TEST0">#N/A</definedName>
    <definedName name="TEST1">#N/A</definedName>
    <definedName name="TEST10">#N/A</definedName>
    <definedName name="TEST100">#N/A</definedName>
    <definedName name="TEST101">#N/A</definedName>
    <definedName name="TEST102">#N/A</definedName>
    <definedName name="TEST103">#N/A</definedName>
    <definedName name="TEST104">#N/A</definedName>
    <definedName name="TEST105">#N/A</definedName>
    <definedName name="TEST106">#N/A</definedName>
    <definedName name="TEST107">#N/A</definedName>
    <definedName name="TEST108">#N/A</definedName>
    <definedName name="TEST109">#N/A</definedName>
    <definedName name="TEST11">#N/A</definedName>
    <definedName name="TEST110">#N/A</definedName>
    <definedName name="TEST111">#N/A</definedName>
    <definedName name="TEST112">#N/A</definedName>
    <definedName name="TEST113">#N/A</definedName>
    <definedName name="TEST114">#N/A</definedName>
    <definedName name="TEST115">#N/A</definedName>
    <definedName name="TEST116">#N/A</definedName>
    <definedName name="TEST117">#N/A</definedName>
    <definedName name="TEST118">#N/A</definedName>
    <definedName name="TEST119">#N/A</definedName>
    <definedName name="TEST12">#N/A</definedName>
    <definedName name="TEST120">#N/A</definedName>
    <definedName name="TEST121">#N/A</definedName>
    <definedName name="TEST122">#N/A</definedName>
    <definedName name="TEST123">#N/A</definedName>
    <definedName name="TEST124">#N/A</definedName>
    <definedName name="TEST125">#N/A</definedName>
    <definedName name="TEST126">#N/A</definedName>
    <definedName name="TEST127">#N/A</definedName>
    <definedName name="TEST128">#N/A</definedName>
    <definedName name="TEST129">#N/A</definedName>
    <definedName name="TEST13">#N/A</definedName>
    <definedName name="TEST130">#N/A</definedName>
    <definedName name="TEST131">#N/A</definedName>
    <definedName name="TEST132">#N/A</definedName>
    <definedName name="TEST133">#N/A</definedName>
    <definedName name="TEST134">#N/A</definedName>
    <definedName name="TEST135">#N/A</definedName>
    <definedName name="TEST136">#N/A</definedName>
    <definedName name="TEST137">#N/A</definedName>
    <definedName name="TEST138">#N/A</definedName>
    <definedName name="TEST139">#N/A</definedName>
    <definedName name="TEST14">#N/A</definedName>
    <definedName name="TEST140">#N/A</definedName>
    <definedName name="TEST141">#N/A</definedName>
    <definedName name="TEST142">#N/A</definedName>
    <definedName name="TEST143">#N/A</definedName>
    <definedName name="TEST144">#N/A</definedName>
    <definedName name="TEST145">#N/A</definedName>
    <definedName name="TEST146">#N/A</definedName>
    <definedName name="TEST147">#N/A</definedName>
    <definedName name="TEST148">#N/A</definedName>
    <definedName name="TEST149">#N/A</definedName>
    <definedName name="TEST15">#N/A</definedName>
    <definedName name="TEST150">#N/A</definedName>
    <definedName name="TEST151">#N/A</definedName>
    <definedName name="TEST152">#N/A</definedName>
    <definedName name="TEST16">#N/A</definedName>
    <definedName name="TEST17">#N/A</definedName>
    <definedName name="TEST18">#N/A</definedName>
    <definedName name="TEST19">#N/A</definedName>
    <definedName name="TEST2">#N/A</definedName>
    <definedName name="TEST20">#N/A</definedName>
    <definedName name="TEST21">#N/A</definedName>
    <definedName name="TEST22">#N/A</definedName>
    <definedName name="TEST23">#N/A</definedName>
    <definedName name="TEST24" localSheetId="5">'[1]Sch A'!#REF!</definedName>
    <definedName name="TEST24">'[1]Sch A'!#REF!</definedName>
    <definedName name="TEST25">#N/A</definedName>
    <definedName name="TEST26">#N/A</definedName>
    <definedName name="TEST27">#N/A</definedName>
    <definedName name="TEST28">#N/A</definedName>
    <definedName name="TEST29">#N/A</definedName>
    <definedName name="TEST3">#N/A</definedName>
    <definedName name="TEST30">#N/A</definedName>
    <definedName name="TEST31">#N/A</definedName>
    <definedName name="TEST32">#N/A</definedName>
    <definedName name="TEST33">#N/A</definedName>
    <definedName name="TEST34">#N/A</definedName>
    <definedName name="TEST35">#N/A</definedName>
    <definedName name="TEST36">#N/A</definedName>
    <definedName name="TEST37">#N/A</definedName>
    <definedName name="TEST38">#N/A</definedName>
    <definedName name="TEST39">#N/A</definedName>
    <definedName name="TEST4">#N/A</definedName>
    <definedName name="TEST40">#N/A</definedName>
    <definedName name="TEST41">#N/A</definedName>
    <definedName name="TEST42">#N/A</definedName>
    <definedName name="TEST43">#N/A</definedName>
    <definedName name="TEST44">#N/A</definedName>
    <definedName name="TEST45">#N/A</definedName>
    <definedName name="TEST46">#N/A</definedName>
    <definedName name="TEST47">#N/A</definedName>
    <definedName name="TEST48">#N/A</definedName>
    <definedName name="TEST49">#N/A</definedName>
    <definedName name="TEST5">#N/A</definedName>
    <definedName name="TEST50">#N/A</definedName>
    <definedName name="TEST51">#N/A</definedName>
    <definedName name="TEST52">#N/A</definedName>
    <definedName name="TEST53">#N/A</definedName>
    <definedName name="TEST54">#N/A</definedName>
    <definedName name="TEST55">#N/A</definedName>
    <definedName name="TEST56">#N/A</definedName>
    <definedName name="TEST57">#N/A</definedName>
    <definedName name="TEST58">#N/A</definedName>
    <definedName name="TEST59">#N/A</definedName>
    <definedName name="TEST6">#N/A</definedName>
    <definedName name="TEST60">#N/A</definedName>
    <definedName name="TEST61">#N/A</definedName>
    <definedName name="TEST62">#N/A</definedName>
    <definedName name="TEST63">#N/A</definedName>
    <definedName name="TEST64">#N/A</definedName>
    <definedName name="TEST65">#N/A</definedName>
    <definedName name="TEST66">#N/A</definedName>
    <definedName name="TEST67">#N/A</definedName>
    <definedName name="TEST68">#N/A</definedName>
    <definedName name="TEST69">#N/A</definedName>
    <definedName name="TEST7">#N/A</definedName>
    <definedName name="TEST70">#N/A</definedName>
    <definedName name="TEST71">#N/A</definedName>
    <definedName name="TEST72">#N/A</definedName>
    <definedName name="TEST73">#N/A</definedName>
    <definedName name="TEST74">#N/A</definedName>
    <definedName name="TEST75">#N/A</definedName>
    <definedName name="TEST76">#N/A</definedName>
    <definedName name="TEST77">#N/A</definedName>
    <definedName name="TEST78">#N/A</definedName>
    <definedName name="TEST79">#N/A</definedName>
    <definedName name="TEST8">#N/A</definedName>
    <definedName name="TEST80">#N/A</definedName>
    <definedName name="TEST81">#N/A</definedName>
    <definedName name="TEST82">#N/A</definedName>
    <definedName name="TEST83">#N/A</definedName>
    <definedName name="TEST84">#N/A</definedName>
    <definedName name="TEST85">#N/A</definedName>
    <definedName name="TEST86">#N/A</definedName>
    <definedName name="TEST87">#N/A</definedName>
    <definedName name="TEST88">#N/A</definedName>
    <definedName name="TEST89">#N/A</definedName>
    <definedName name="TEST9">#N/A</definedName>
    <definedName name="TEST90">#N/A</definedName>
    <definedName name="TEST91">#N/A</definedName>
    <definedName name="TEST92">#N/A</definedName>
    <definedName name="TEST93">#N/A</definedName>
    <definedName name="TEST94">#N/A</definedName>
    <definedName name="TEST95">#N/A</definedName>
    <definedName name="TEST96">#N/A</definedName>
    <definedName name="TEST97">#N/A</definedName>
    <definedName name="TEST98">#N/A</definedName>
    <definedName name="TEST99">#N/A</definedName>
    <definedName name="TESTHKEY" localSheetId="5">'[1]Sch A'!#REF!</definedName>
    <definedName name="TESTHKEY">'[1]Sch A'!#REF!</definedName>
    <definedName name="TESTKEYS">#N/A</definedName>
    <definedName name="TESTVKEY">#N/A</definedName>
    <definedName name="title">[6]A400!$D$13</definedName>
    <definedName name="toll">#N/A</definedName>
    <definedName name="Total_Pay" localSheetId="6">'[15]Loan Amortization Schedule'!$F$18:$F$497</definedName>
    <definedName name="Total_Pay">'[16]Loan Amortization Schedule'!$F$18:$F$497</definedName>
    <definedName name="TotDolares">#N/A</definedName>
    <definedName name="Trial" localSheetId="5" hidden="1">{#N/A,#N/A,FALSE,"PCPL9899"}</definedName>
    <definedName name="Trial" localSheetId="4" hidden="1">{#N/A,#N/A,FALSE,"PCPL9899"}</definedName>
    <definedName name="Trial" hidden="1">{#N/A,#N/A,FALSE,"PCPL9899"}</definedName>
    <definedName name="Try" localSheetId="5" hidden="1">{#N/A,#N/A,FALSE,"PCPL9899"}</definedName>
    <definedName name="Try" localSheetId="4" hidden="1">{#N/A,#N/A,FALSE,"PCPL9899"}</definedName>
    <definedName name="Try" hidden="1">{#N/A,#N/A,FALSE,"PCPL9899"}</definedName>
    <definedName name="V">#N/A</definedName>
    <definedName name="Values_Entered" localSheetId="6">IF(security!Loan_Amount*security!Interest_Rate*security!Loan_Years*security!Loan_Start&gt;0,1,0)</definedName>
    <definedName name="Values_Entered" localSheetId="4">IF(Loan_Amount*Interest_Rate*Loan_Years*Loan_Start&gt;0,1,0)</definedName>
    <definedName name="Values_Entered">IF(Loan_Amount*Interest_Rate*Loan_Years*Loan_Start&gt;0,1,0)</definedName>
    <definedName name="vital5">'[20]Customize Your Invoice'!$E$15</definedName>
    <definedName name="vl" localSheetId="5">#REF!</definedName>
    <definedName name="vl">#REF!</definedName>
    <definedName name="vsa_entry" localSheetId="5">#REF!</definedName>
    <definedName name="vsa_entry">#REF!</definedName>
    <definedName name="wrn.BALSHT." localSheetId="5" hidden="1">{#N/A,#N/A,FALSE,"PCPL9899"}</definedName>
    <definedName name="wrn.BALSHT." localSheetId="4" hidden="1">{#N/A,#N/A,FALSE,"PCPL9899"}</definedName>
    <definedName name="wrn.BALSHT." hidden="1">{#N/A,#N/A,FALSE,"PCPL9899"}</definedName>
    <definedName name="wrn.BALSHT._1" localSheetId="5" hidden="1">{#N/A,#N/A,FALSE,"PCPL9899"}</definedName>
    <definedName name="wrn.BALSHT._1" localSheetId="4" hidden="1">{#N/A,#N/A,FALSE,"PCPL9899"}</definedName>
    <definedName name="wrn.BALSHT._1" hidden="1">{#N/A,#N/A,FALSE,"PCPL9899"}</definedName>
    <definedName name="wrn.BS." localSheetId="5" hidden="1">{#N/A,#N/A,FALSE,"PCPL9899"}</definedName>
    <definedName name="wrn.BS." localSheetId="4" hidden="1">{#N/A,#N/A,FALSE,"PCPL9899"}</definedName>
    <definedName name="wrn.BS." hidden="1">{#N/A,#N/A,FALSE,"PCPL9899"}</definedName>
    <definedName name="wrn.BS._1" localSheetId="5" hidden="1">{#N/A,#N/A,FALSE,"PCPL9899"}</definedName>
    <definedName name="wrn.BS._1" localSheetId="4" hidden="1">{#N/A,#N/A,FALSE,"PCPL9899"}</definedName>
    <definedName name="wrn.BS._1" hidden="1">{#N/A,#N/A,FALSE,"PCPL9899"}</definedName>
    <definedName name="wrn.PL." localSheetId="5" hidden="1">{#N/A,#N/A,FALSE,"PCPL9899"}</definedName>
    <definedName name="wrn.PL." localSheetId="4" hidden="1">{#N/A,#N/A,FALSE,"PCPL9899"}</definedName>
    <definedName name="wrn.PL." hidden="1">{#N/A,#N/A,FALSE,"PCPL9899"}</definedName>
    <definedName name="wrn.PL._1" localSheetId="5" hidden="1">{#N/A,#N/A,FALSE,"PCPL9899"}</definedName>
    <definedName name="wrn.PL._1" localSheetId="4" hidden="1">{#N/A,#N/A,FALSE,"PCPL9899"}</definedName>
    <definedName name="wrn.PL._1" hidden="1">{#N/A,#N/A,FALSE,"PCPL9899"}</definedName>
    <definedName name="wrn.PLBL." localSheetId="5" hidden="1">{#N/A,#N/A,FALSE,"PCPL9899"}</definedName>
    <definedName name="wrn.PLBL." localSheetId="4" hidden="1">{#N/A,#N/A,FALSE,"PCPL9899"}</definedName>
    <definedName name="wrn.PLBL." hidden="1">{#N/A,#N/A,FALSE,"PCPL9899"}</definedName>
    <definedName name="wrn.PLBL._1" localSheetId="5" hidden="1">{#N/A,#N/A,FALSE,"PCPL9899"}</definedName>
    <definedName name="wrn.PLBL._1" localSheetId="4" hidden="1">{#N/A,#N/A,FALSE,"PCPL9899"}</definedName>
    <definedName name="wrn.PLBL._1" hidden="1">{#N/A,#N/A,FALSE,"PCPL9899"}</definedName>
    <definedName name="wrn.PLBLSIGN." localSheetId="5" hidden="1">{#N/A,#N/A,FALSE,"PCPL9899"}</definedName>
    <definedName name="wrn.PLBLSIGN." localSheetId="4" hidden="1">{#N/A,#N/A,FALSE,"PCPL9899"}</definedName>
    <definedName name="wrn.PLBLSIGN." hidden="1">{#N/A,#N/A,FALSE,"PCPL9899"}</definedName>
    <definedName name="wrn.PLBLSIGN._1" localSheetId="5" hidden="1">{#N/A,#N/A,FALSE,"PCPL9899"}</definedName>
    <definedName name="wrn.PLBLSIGN._1" localSheetId="4" hidden="1">{#N/A,#N/A,FALSE,"PCPL9899"}</definedName>
    <definedName name="wrn.PLBLSIGN._1" hidden="1">{#N/A,#N/A,FALSE,"PCPL9899"}</definedName>
    <definedName name="wrn.SCHEDULE_F." localSheetId="5" hidden="1">{#N/A,#N/A,FALSE,"SCHDULE F"}</definedName>
    <definedName name="wrn.SCHEDULE_F." localSheetId="4" hidden="1">{#N/A,#N/A,FALSE,"SCHDULE F"}</definedName>
    <definedName name="wrn.SCHEDULE_F." hidden="1">{#N/A,#N/A,FALSE,"SCHDULE F"}</definedName>
    <definedName name="wrn.SCHEDULE_F._1" localSheetId="5" hidden="1">{#N/A,#N/A,FALSE,"SCHDULE F"}</definedName>
    <definedName name="wrn.SCHEDULE_F._1" localSheetId="4" hidden="1">{#N/A,#N/A,FALSE,"SCHDULE F"}</definedName>
    <definedName name="wrn.SCHEDULE_F._1" hidden="1">{#N/A,#N/A,FALSE,"SCHDULE F"}</definedName>
    <definedName name="wrn.SCHEDULE_M." localSheetId="5" hidden="1">{#N/A,#N/A,FALSE,"SCHEDULE M"}</definedName>
    <definedName name="wrn.SCHEDULE_M." localSheetId="4" hidden="1">{#N/A,#N/A,FALSE,"SCHEDULE M"}</definedName>
    <definedName name="wrn.SCHEDULE_M." hidden="1">{#N/A,#N/A,FALSE,"SCHEDULE M"}</definedName>
    <definedName name="wrn.SCHEDULE_M._1" localSheetId="5" hidden="1">{#N/A,#N/A,FALSE,"SCHEDULE M"}</definedName>
    <definedName name="wrn.SCHEDULE_M._1" localSheetId="4" hidden="1">{#N/A,#N/A,FALSE,"SCHEDULE M"}</definedName>
    <definedName name="wrn.SCHEDULE_M._1" hidden="1">{#N/A,#N/A,FALSE,"SCHEDULE M"}</definedName>
    <definedName name="wrn.SCHEDULES." localSheetId="5" hidden="1">{#N/A,#N/A,FALSE,"BALSHEET"}</definedName>
    <definedName name="wrn.SCHEDULES." localSheetId="4" hidden="1">{#N/A,#N/A,FALSE,"BALSHEET"}</definedName>
    <definedName name="wrn.SCHEDULES." hidden="1">{#N/A,#N/A,FALSE,"BALSHEET"}</definedName>
    <definedName name="wrn.SCHEDULES._1" localSheetId="5" hidden="1">{#N/A,#N/A,FALSE,"BALSHEET"}</definedName>
    <definedName name="wrn.SCHEDULES._1" localSheetId="4" hidden="1">{#N/A,#N/A,FALSE,"BALSHEET"}</definedName>
    <definedName name="wrn.SCHEDULES._1" hidden="1">{#N/A,#N/A,FALSE,"BALSHEET"}</definedName>
    <definedName name="wrn.SIGNS." localSheetId="5" hidden="1">{#N/A,#N/A,FALSE,"PCPL9899"}</definedName>
    <definedName name="wrn.SIGNS." localSheetId="4" hidden="1">{#N/A,#N/A,FALSE,"PCPL9899"}</definedName>
    <definedName name="wrn.SIGNS." hidden="1">{#N/A,#N/A,FALSE,"PCPL9899"}</definedName>
    <definedName name="wrn.SIGNS._1" localSheetId="5" hidden="1">{#N/A,#N/A,FALSE,"PCPL9899"}</definedName>
    <definedName name="wrn.SIGNS._1" localSheetId="4" hidden="1">{#N/A,#N/A,FALSE,"PCPL9899"}</definedName>
    <definedName name="wrn.SIGNS._1" hidden="1">{#N/A,#N/A,FALSE,"PCPL9899"}</definedName>
    <definedName name="wrn1.bs." localSheetId="5" hidden="1">{#N/A,#N/A,FALSE,"PCPL9899"}</definedName>
    <definedName name="wrn1.bs." localSheetId="4" hidden="1">{#N/A,#N/A,FALSE,"PCPL9899"}</definedName>
    <definedName name="wrn1.bs." hidden="1">{#N/A,#N/A,FALSE,"PCPL9899"}</definedName>
    <definedName name="wrn1.pl." localSheetId="5" hidden="1">{#N/A,#N/A,FALSE,"PCPL9899"}</definedName>
    <definedName name="wrn1.pl." localSheetId="4" hidden="1">{#N/A,#N/A,FALSE,"PCPL9899"}</definedName>
    <definedName name="wrn1.pl." hidden="1">{#N/A,#N/A,FALSE,"PCPL9899"}</definedName>
    <definedName name="wrn1.plbl." localSheetId="5" hidden="1">{#N/A,#N/A,FALSE,"PCPL9899"}</definedName>
    <definedName name="wrn1.plbl." localSheetId="4" hidden="1">{#N/A,#N/A,FALSE,"PCPL9899"}</definedName>
    <definedName name="wrn1.plbl." hidden="1">{#N/A,#N/A,FALSE,"PCPL9899"}</definedName>
    <definedName name="wrn1.signs." localSheetId="5" hidden="1">{#N/A,#N/A,FALSE,"PCPL9899"}</definedName>
    <definedName name="wrn1.signs." localSheetId="4" hidden="1">{#N/A,#N/A,FALSE,"PCPL9899"}</definedName>
    <definedName name="wrn1.signs." hidden="1">{#N/A,#N/A,FALSE,"PCPL9899"}</definedName>
    <definedName name="x">#N/A</definedName>
    <definedName name="XREF_COLUMN_1" localSheetId="5" hidden="1">#REF!</definedName>
    <definedName name="XREF_COLUMN_1" hidden="1">#REF!</definedName>
    <definedName name="XREF_COLUMN_2" localSheetId="5" hidden="1">'[26]Balance Sheet'!#REF!</definedName>
    <definedName name="XREF_COLUMN_2" hidden="1">'[26]Balance Sheet'!#REF!</definedName>
    <definedName name="XREF_COLUMN_3" localSheetId="5" hidden="1">#REF!</definedName>
    <definedName name="XREF_COLUMN_3" hidden="1">#REF!</definedName>
    <definedName name="XREF_COLUMN_4" localSheetId="5" hidden="1">'[26]Schedule-Fixed assets '!#REF!</definedName>
    <definedName name="XREF_COLUMN_4" hidden="1">'[26]Schedule-Fixed assets '!#REF!</definedName>
    <definedName name="XREF_COLUMN_5" localSheetId="5" hidden="1">'[26]Schedule-Fixed assets '!#REF!</definedName>
    <definedName name="XREF_COLUMN_5" hidden="1">'[26]Schedule-Fixed assets '!#REF!</definedName>
    <definedName name="XREF_COLUMN_7" localSheetId="5" hidden="1">#REF!</definedName>
    <definedName name="XREF_COLUMN_7" hidden="1">#REF!</definedName>
    <definedName name="XREF_COLUMN_8" localSheetId="5" hidden="1">#REF!</definedName>
    <definedName name="XREF_COLUMN_8" hidden="1">#REF!</definedName>
    <definedName name="XRefActiveRow" localSheetId="5" hidden="1">#REF!</definedName>
    <definedName name="XRefActiveRow" hidden="1">#REF!</definedName>
    <definedName name="XRefColumnsCount" hidden="1">8</definedName>
    <definedName name="XRefCopy10Row" localSheetId="5" hidden="1">#REF!</definedName>
    <definedName name="XRefCopy10Row" hidden="1">#REF!</definedName>
    <definedName name="XRefCopy11" localSheetId="5" hidden="1">'[26]P&amp;L'!#REF!</definedName>
    <definedName name="XRefCopy11" hidden="1">'[26]P&amp;L'!#REF!</definedName>
    <definedName name="XRefCopy11Row" localSheetId="5" hidden="1">#REF!</definedName>
    <definedName name="XRefCopy11Row" hidden="1">#REF!</definedName>
    <definedName name="XRefCopy12" localSheetId="5" hidden="1">'[26]P&amp;L'!#REF!</definedName>
    <definedName name="XRefCopy12" hidden="1">'[26]P&amp;L'!#REF!</definedName>
    <definedName name="XRefCopy12Row" localSheetId="5" hidden="1">#REF!</definedName>
    <definedName name="XRefCopy12Row" hidden="1">#REF!</definedName>
    <definedName name="XRefCopy13" localSheetId="5" hidden="1">[26]Schedule!#REF!</definedName>
    <definedName name="XRefCopy13" hidden="1">[26]Schedule!#REF!</definedName>
    <definedName name="XRefCopy13Row" localSheetId="5" hidden="1">#REF!</definedName>
    <definedName name="XRefCopy13Row" hidden="1">#REF!</definedName>
    <definedName name="XRefCopy14Row" localSheetId="5" hidden="1">#REF!</definedName>
    <definedName name="XRefCopy14Row" hidden="1">#REF!</definedName>
    <definedName name="XRefCopy15Row" localSheetId="5" hidden="1">#REF!</definedName>
    <definedName name="XRefCopy15Row" hidden="1">#REF!</definedName>
    <definedName name="XRefCopy16Row" localSheetId="5" hidden="1">#REF!</definedName>
    <definedName name="XRefCopy16Row" hidden="1">#REF!</definedName>
    <definedName name="XRefCopy17Row" localSheetId="5" hidden="1">#REF!</definedName>
    <definedName name="XRefCopy17Row" hidden="1">#REF!</definedName>
    <definedName name="XRefCopy18" localSheetId="5" hidden="1">'[26]P&amp;L'!#REF!</definedName>
    <definedName name="XRefCopy18" hidden="1">'[26]P&amp;L'!#REF!</definedName>
    <definedName name="XRefCopy18Row" localSheetId="5" hidden="1">#REF!</definedName>
    <definedName name="XRefCopy18Row" hidden="1">#REF!</definedName>
    <definedName name="XRefCopy19Row" localSheetId="5" hidden="1">#REF!</definedName>
    <definedName name="XRefCopy19Row" hidden="1">#REF!</definedName>
    <definedName name="XRefCopy1Row" localSheetId="5" hidden="1">#REF!</definedName>
    <definedName name="XRefCopy1Row" hidden="1">#REF!</definedName>
    <definedName name="XRefCopy2Row" localSheetId="5" hidden="1">#REF!</definedName>
    <definedName name="XRefCopy2Row" hidden="1">#REF!</definedName>
    <definedName name="XRefCopy3" localSheetId="5" hidden="1">#REF!</definedName>
    <definedName name="XRefCopy3" hidden="1">#REF!</definedName>
    <definedName name="XRefCopy3Row" localSheetId="5" hidden="1">#REF!</definedName>
    <definedName name="XRefCopy3Row" hidden="1">#REF!</definedName>
    <definedName name="XRefCopy4Row" localSheetId="5" hidden="1">#REF!</definedName>
    <definedName name="XRefCopy4Row" hidden="1">#REF!</definedName>
    <definedName name="XRefCopy5Row" localSheetId="5" hidden="1">#REF!</definedName>
    <definedName name="XRefCopy5Row" hidden="1">#REF!</definedName>
    <definedName name="XRefCopy6Row" localSheetId="5" hidden="1">#REF!</definedName>
    <definedName name="XRefCopy6Row" hidden="1">#REF!</definedName>
    <definedName name="XRefCopy7" localSheetId="5" hidden="1">[26]Schedule!#REF!</definedName>
    <definedName name="XRefCopy7" hidden="1">[26]Schedule!#REF!</definedName>
    <definedName name="XRefCopy7Row" localSheetId="5" hidden="1">#REF!</definedName>
    <definedName name="XRefCopy7Row" hidden="1">#REF!</definedName>
    <definedName name="XRefCopy8" localSheetId="5" hidden="1">[26]Schedule!#REF!</definedName>
    <definedName name="XRefCopy8" hidden="1">[26]Schedule!#REF!</definedName>
    <definedName name="XRefCopy8Row" localSheetId="5" hidden="1">#REF!</definedName>
    <definedName name="XRefCopy8Row" hidden="1">#REF!</definedName>
    <definedName name="XRefCopy9Row" localSheetId="5" hidden="1">#REF!</definedName>
    <definedName name="XRefCopy9Row" hidden="1">#REF!</definedName>
    <definedName name="XRefCopyRangeCount" hidden="1">19</definedName>
    <definedName name="XRefPaste10" localSheetId="5" hidden="1">[26]Schedule!#REF!</definedName>
    <definedName name="XRefPaste10" hidden="1">[26]Schedule!#REF!</definedName>
    <definedName name="XRefPaste10Row" localSheetId="5" hidden="1">#REF!</definedName>
    <definedName name="XRefPaste10Row" hidden="1">#REF!</definedName>
    <definedName name="XRefPaste11Row" localSheetId="5" hidden="1">#REF!</definedName>
    <definedName name="XRefPaste11Row" hidden="1">#REF!</definedName>
    <definedName name="XRefPaste12Row" localSheetId="5" hidden="1">#REF!</definedName>
    <definedName name="XRefPaste12Row" hidden="1">#REF!</definedName>
    <definedName name="XRefPaste13Row" localSheetId="5" hidden="1">#REF!</definedName>
    <definedName name="XRefPaste13Row" hidden="1">#REF!</definedName>
    <definedName name="XRefPaste14Row" localSheetId="5" hidden="1">#REF!</definedName>
    <definedName name="XRefPaste14Row" hidden="1">#REF!</definedName>
    <definedName name="XRefPaste15Row" localSheetId="5" hidden="1">#REF!</definedName>
    <definedName name="XRefPaste15Row" hidden="1">#REF!</definedName>
    <definedName name="XRefPaste16Row" localSheetId="5" hidden="1">#REF!</definedName>
    <definedName name="XRefPaste16Row" hidden="1">#REF!</definedName>
    <definedName name="XRefPaste17Row" localSheetId="5" hidden="1">#REF!</definedName>
    <definedName name="XRefPaste17Row" hidden="1">#REF!</definedName>
    <definedName name="XRefPaste18Row" localSheetId="5" hidden="1">#REF!</definedName>
    <definedName name="XRefPaste18Row" hidden="1">#REF!</definedName>
    <definedName name="XRefPaste19Row" localSheetId="5" hidden="1">#REF!</definedName>
    <definedName name="XRefPaste19Row" hidden="1">#REF!</definedName>
    <definedName name="XRefPaste1Row" localSheetId="5" hidden="1">#REF!</definedName>
    <definedName name="XRefPaste1Row" hidden="1">#REF!</definedName>
    <definedName name="XRefPaste20Row" localSheetId="5" hidden="1">#REF!</definedName>
    <definedName name="XRefPaste20Row" hidden="1">#REF!</definedName>
    <definedName name="XRefPaste21Row" localSheetId="5" hidden="1">#REF!</definedName>
    <definedName name="XRefPaste21Row" hidden="1">#REF!</definedName>
    <definedName name="XRefPaste22Row" localSheetId="5" hidden="1">#REF!</definedName>
    <definedName name="XRefPaste22Row" hidden="1">#REF!</definedName>
    <definedName name="XRefPaste23Row" localSheetId="5" hidden="1">#REF!</definedName>
    <definedName name="XRefPaste23Row" hidden="1">#REF!</definedName>
    <definedName name="XRefPaste24" localSheetId="5" hidden="1">[26]Schedule!#REF!</definedName>
    <definedName name="XRefPaste24" hidden="1">[26]Schedule!#REF!</definedName>
    <definedName name="XRefPaste24Row" localSheetId="5" hidden="1">#REF!</definedName>
    <definedName name="XRefPaste24Row" hidden="1">#REF!</definedName>
    <definedName name="XRefPaste25Row" localSheetId="5" hidden="1">#REF!</definedName>
    <definedName name="XRefPaste25Row" hidden="1">#REF!</definedName>
    <definedName name="XRefPaste26Row" localSheetId="5" hidden="1">#REF!</definedName>
    <definedName name="XRefPaste26Row" hidden="1">#REF!</definedName>
    <definedName name="XRefPaste27Row" localSheetId="5" hidden="1">#REF!</definedName>
    <definedName name="XRefPaste27Row" hidden="1">#REF!</definedName>
    <definedName name="XRefPaste28" localSheetId="5" hidden="1">[26]Schedule!#REF!</definedName>
    <definedName name="XRefPaste28" hidden="1">[26]Schedule!#REF!</definedName>
    <definedName name="XRefPaste28Row" localSheetId="5" hidden="1">#REF!</definedName>
    <definedName name="XRefPaste28Row"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 localSheetId="5" hidden="1">#REF!</definedName>
    <definedName name="XRefPaste3" hidden="1">#REF!</definedName>
    <definedName name="XRefPaste30Row" localSheetId="5" hidden="1">#REF!</definedName>
    <definedName name="XRefPaste30Row" hidden="1">#REF!</definedName>
    <definedName name="XRefPaste3Row" localSheetId="5" hidden="1">#REF!</definedName>
    <definedName name="XRefPaste3Row" hidden="1">#REF!</definedName>
    <definedName name="XRefPaste4Row" localSheetId="5" hidden="1">#REF!</definedName>
    <definedName name="XRefPaste4Row" hidden="1">#REF!</definedName>
    <definedName name="XRefPaste5Row" localSheetId="5" hidden="1">#REF!</definedName>
    <definedName name="XRefPaste5Row" hidden="1">#REF!</definedName>
    <definedName name="XRefPaste6Row" localSheetId="5" hidden="1">#REF!</definedName>
    <definedName name="XRefPaste6Row" hidden="1">#REF!</definedName>
    <definedName name="XRefPaste7Row" localSheetId="5" hidden="1">#REF!</definedName>
    <definedName name="XRefPaste7Row" hidden="1">#REF!</definedName>
    <definedName name="XRefPaste8Row" localSheetId="5" hidden="1">#REF!</definedName>
    <definedName name="XRefPaste8Row" hidden="1">#REF!</definedName>
    <definedName name="XRefPaste9Row" localSheetId="5" hidden="1">#REF!</definedName>
    <definedName name="XRefPaste9Row" hidden="1">#REF!</definedName>
    <definedName name="XRefPasteRangeCount" hidden="1">30</definedName>
    <definedName name="xyz" localSheetId="5" hidden="1">{#N/A,#N/A,FALSE,"PCPL9899"}</definedName>
    <definedName name="xyz" localSheetId="4" hidden="1">{#N/A,#N/A,FALSE,"PCPL9899"}</definedName>
    <definedName name="xyz" hidden="1">{#N/A,#N/A,FALSE,"PCPL9899"}</definedName>
    <definedName name="YE_rate">[22]conbs!$C$60</definedName>
    <definedName name="ytd">[6]Check!$G$4</definedName>
    <definedName name="yuhgjhj">#N/A</definedName>
    <definedName name="zzz" localSheetId="5" hidden="1">{"'Due_DT'!$A$8:$N$91"}</definedName>
    <definedName name="zzz" localSheetId="4" hidden="1">{"'Due_DT'!$A$8:$N$91"}</definedName>
    <definedName name="zzz" hidden="1">{"'Due_DT'!$A$8:$N$91"}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1" i="6" l="1"/>
  <c r="H31" i="6" l="1"/>
  <c r="K36" i="1"/>
  <c r="E28" i="6"/>
  <c r="H67" i="6"/>
  <c r="H42" i="6" l="1"/>
  <c r="H71" i="6" s="1"/>
  <c r="M22" i="1"/>
  <c r="J67" i="6"/>
  <c r="G70" i="6"/>
  <c r="J133" i="6"/>
  <c r="J52" i="1"/>
  <c r="I52" i="1"/>
  <c r="H52" i="1"/>
  <c r="G52" i="1"/>
  <c r="F52" i="1"/>
  <c r="E52" i="1"/>
  <c r="D52" i="1"/>
  <c r="G42" i="6" l="1"/>
  <c r="G37" i="6" l="1"/>
  <c r="L22" i="1" l="1"/>
  <c r="H85" i="6" l="1"/>
  <c r="H64" i="6"/>
  <c r="H79" i="6" s="1"/>
  <c r="H84" i="6"/>
  <c r="H87" i="6"/>
  <c r="H88" i="6"/>
  <c r="H89" i="6"/>
  <c r="H90" i="6"/>
  <c r="H95" i="6"/>
  <c r="H97" i="6"/>
  <c r="H98" i="6"/>
  <c r="H99" i="6"/>
  <c r="H100" i="6"/>
  <c r="H101" i="6"/>
  <c r="H102" i="6"/>
  <c r="H104" i="6"/>
  <c r="H109" i="6"/>
  <c r="H116" i="6"/>
  <c r="H117" i="6"/>
  <c r="H118" i="6"/>
  <c r="H123" i="6"/>
  <c r="H124" i="6"/>
  <c r="H126" i="6"/>
  <c r="H127" i="6"/>
  <c r="H119" i="6" l="1"/>
  <c r="H103" i="6"/>
  <c r="H92" i="6"/>
  <c r="G31" i="6"/>
  <c r="G29" i="6"/>
  <c r="G25" i="6"/>
  <c r="G24" i="6"/>
  <c r="G23" i="6"/>
  <c r="G22" i="6"/>
  <c r="G21" i="6"/>
  <c r="G20" i="6"/>
  <c r="G18" i="6"/>
  <c r="G17" i="6"/>
  <c r="G13" i="6"/>
  <c r="G12" i="6"/>
  <c r="H105" i="6" l="1"/>
  <c r="G14" i="6"/>
  <c r="H13" i="6" l="1"/>
  <c r="M56" i="1" l="1"/>
  <c r="M55" i="1"/>
  <c r="M54" i="1"/>
  <c r="M49" i="1"/>
  <c r="M48" i="1"/>
  <c r="M46" i="1"/>
  <c r="M45" i="1"/>
  <c r="M44" i="1"/>
  <c r="M43" i="1"/>
  <c r="M41" i="1"/>
  <c r="M40" i="1"/>
  <c r="M38" i="1"/>
  <c r="M37" i="1"/>
  <c r="M34" i="1"/>
  <c r="M33" i="1"/>
  <c r="L27" i="1"/>
  <c r="L31" i="1" s="1"/>
  <c r="L35" i="1" s="1"/>
  <c r="L39" i="1" s="1"/>
  <c r="L42" i="1" s="1"/>
  <c r="L15" i="1"/>
  <c r="L47" i="1" l="1"/>
  <c r="L50" i="1" s="1"/>
  <c r="D40" i="6"/>
  <c r="D36" i="6"/>
  <c r="D33" i="6"/>
  <c r="D19" i="6"/>
  <c r="D31" i="6"/>
  <c r="D13" i="6"/>
  <c r="D12" i="6"/>
  <c r="D29" i="6"/>
  <c r="D25" i="6"/>
  <c r="D24" i="6"/>
  <c r="D23" i="6"/>
  <c r="D22" i="6"/>
  <c r="D21" i="6"/>
  <c r="D20" i="6"/>
  <c r="D18" i="6"/>
  <c r="L52" i="1" l="1"/>
  <c r="L57" i="1" s="1"/>
  <c r="F40" i="6"/>
  <c r="F36" i="6"/>
  <c r="F33" i="6"/>
  <c r="F19" i="6"/>
  <c r="H20" i="5" l="1"/>
  <c r="E45" i="5"/>
  <c r="G22" i="5"/>
  <c r="F31" i="5" l="1"/>
  <c r="F15" i="5"/>
  <c r="F13" i="5"/>
  <c r="F11" i="5"/>
  <c r="F9" i="5"/>
  <c r="F7" i="5"/>
  <c r="F2" i="5"/>
  <c r="C28" i="5"/>
  <c r="E31" i="5"/>
  <c r="G33" i="5"/>
  <c r="E33" i="5"/>
  <c r="E32" i="5"/>
  <c r="D14" i="6" l="1"/>
  <c r="C11" i="7" s="1"/>
  <c r="E26" i="6" l="1"/>
  <c r="E14" i="6" l="1"/>
  <c r="E30" i="6" l="1"/>
  <c r="E32" i="6" l="1"/>
  <c r="E34" i="6" l="1"/>
  <c r="E39" i="6" s="1"/>
  <c r="E41" i="6" l="1"/>
  <c r="E43" i="6" l="1"/>
  <c r="E48" i="6" l="1"/>
  <c r="E52" i="6" s="1"/>
  <c r="E49" i="6"/>
  <c r="E53" i="6" s="1"/>
  <c r="D10" i="2" l="1"/>
  <c r="G30" i="5" l="1"/>
  <c r="G24" i="5"/>
  <c r="E5" i="5"/>
  <c r="H5" i="5" s="1"/>
  <c r="E6" i="5"/>
  <c r="H6" i="5" s="1"/>
  <c r="E8" i="5"/>
  <c r="H8" i="5" s="1"/>
  <c r="E10" i="5"/>
  <c r="H10" i="5"/>
  <c r="E12" i="5"/>
  <c r="H12" i="5" s="1"/>
  <c r="D18" i="5"/>
  <c r="E18" i="5" s="1"/>
  <c r="H18" i="5" s="1"/>
  <c r="E30" i="5"/>
  <c r="E29" i="5"/>
  <c r="E27" i="5"/>
  <c r="E26" i="5"/>
  <c r="E25" i="5"/>
  <c r="E24" i="5"/>
  <c r="E22" i="5"/>
  <c r="E28" i="5"/>
  <c r="E34" i="5" s="1"/>
  <c r="D23" i="5"/>
  <c r="E23" i="5" s="1"/>
  <c r="G28" i="5" l="1"/>
  <c r="G34" i="5" s="1"/>
  <c r="D17" i="5"/>
  <c r="E17" i="5" s="1"/>
  <c r="F17" i="5" s="1"/>
  <c r="F19" i="5" s="1"/>
  <c r="F34" i="5" s="1"/>
  <c r="D15" i="5"/>
  <c r="C15" i="5"/>
  <c r="E14" i="5"/>
  <c r="H14" i="5" s="1"/>
  <c r="E13" i="5"/>
  <c r="G13" i="5" s="1"/>
  <c r="H13" i="5" s="1"/>
  <c r="E11" i="5"/>
  <c r="G11" i="5" s="1"/>
  <c r="H11" i="5" s="1"/>
  <c r="E9" i="5"/>
  <c r="G9" i="5" s="1"/>
  <c r="E7" i="5"/>
  <c r="G7" i="5" s="1"/>
  <c r="C13" i="2" l="1"/>
  <c r="D14" i="2" s="1"/>
  <c r="D11" i="2"/>
  <c r="C9" i="2" s="1"/>
  <c r="J36" i="1" s="1"/>
  <c r="E15" i="5"/>
  <c r="E19" i="5" s="1"/>
  <c r="G15" i="5"/>
  <c r="G17" i="5"/>
  <c r="H9" i="5"/>
  <c r="E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7" i="4"/>
  <c r="F7" i="4"/>
  <c r="B8" i="4" s="1"/>
  <c r="D8" i="4" s="1"/>
  <c r="F8" i="4" s="1"/>
  <c r="D7" i="4"/>
  <c r="O3" i="4"/>
  <c r="P3" i="4" s="1"/>
  <c r="O2" i="4"/>
  <c r="P2" i="4" s="1"/>
  <c r="A2" i="4"/>
  <c r="A1" i="4"/>
  <c r="C15" i="3"/>
  <c r="C16" i="3" s="1"/>
  <c r="B15" i="3"/>
  <c r="B16" i="3" s="1"/>
  <c r="A1" i="3"/>
  <c r="G69" i="6" l="1"/>
  <c r="G73" i="6" s="1"/>
  <c r="L35" i="4"/>
  <c r="L33" i="4"/>
  <c r="L31" i="4"/>
  <c r="L29" i="4"/>
  <c r="L36" i="4"/>
  <c r="L32" i="4"/>
  <c r="H7" i="4"/>
  <c r="L9" i="4"/>
  <c r="L10" i="4"/>
  <c r="L34" i="4"/>
  <c r="L30" i="4"/>
  <c r="L11" i="4"/>
  <c r="C8" i="4"/>
  <c r="H8" i="4" s="1"/>
  <c r="G19" i="5"/>
  <c r="G20" i="5" s="1"/>
  <c r="H7" i="5"/>
  <c r="H15" i="5" s="1"/>
  <c r="H17" i="5"/>
  <c r="M56" i="4"/>
  <c r="M55" i="4"/>
  <c r="M54" i="4"/>
  <c r="M53" i="4"/>
  <c r="M52" i="4"/>
  <c r="M51" i="4"/>
  <c r="M50" i="4"/>
  <c r="M49" i="4"/>
  <c r="M48" i="4"/>
  <c r="M47" i="4"/>
  <c r="M46" i="4"/>
  <c r="M45" i="4"/>
  <c r="M44" i="4"/>
  <c r="M43" i="4"/>
  <c r="M42" i="4"/>
  <c r="M41" i="4"/>
  <c r="M40" i="4"/>
  <c r="M39" i="4"/>
  <c r="M38" i="4"/>
  <c r="M37" i="4"/>
  <c r="M36" i="4"/>
  <c r="M16" i="4"/>
  <c r="M15" i="4"/>
  <c r="M14" i="4"/>
  <c r="M13" i="4"/>
  <c r="M12" i="4"/>
  <c r="M28" i="4"/>
  <c r="M24" i="4"/>
  <c r="M20" i="4"/>
  <c r="M35" i="4"/>
  <c r="M26" i="4"/>
  <c r="J7" i="4"/>
  <c r="M25" i="4"/>
  <c r="M21" i="4"/>
  <c r="M17" i="4"/>
  <c r="M27" i="4"/>
  <c r="M23" i="4"/>
  <c r="M19" i="4"/>
  <c r="M11" i="4"/>
  <c r="M10" i="4"/>
  <c r="M9" i="4"/>
  <c r="M34" i="4"/>
  <c r="M33" i="4"/>
  <c r="M32" i="4"/>
  <c r="M31" i="4"/>
  <c r="M30" i="4"/>
  <c r="M29" i="4"/>
  <c r="M22" i="4"/>
  <c r="M18" i="4"/>
  <c r="B9" i="4"/>
  <c r="C9" i="4"/>
  <c r="L8" i="4"/>
  <c r="P8" i="4"/>
  <c r="M8" i="4"/>
  <c r="J8" i="4"/>
  <c r="L56" i="4"/>
  <c r="L55" i="4"/>
  <c r="L54" i="4"/>
  <c r="L53" i="4"/>
  <c r="L52" i="4"/>
  <c r="L51" i="4"/>
  <c r="L50" i="4"/>
  <c r="L49" i="4"/>
  <c r="L48" i="4"/>
  <c r="L47" i="4"/>
  <c r="L46" i="4"/>
  <c r="L45" i="4"/>
  <c r="L44" i="4"/>
  <c r="L43" i="4"/>
  <c r="L42" i="4"/>
  <c r="L41" i="4"/>
  <c r="L40" i="4"/>
  <c r="L39" i="4"/>
  <c r="L38" i="4"/>
  <c r="L37" i="4"/>
  <c r="L28" i="4"/>
  <c r="L27" i="4"/>
  <c r="L26" i="4"/>
  <c r="L25" i="4"/>
  <c r="L24" i="4"/>
  <c r="L23" i="4"/>
  <c r="L22" i="4"/>
  <c r="L21" i="4"/>
  <c r="L20" i="4"/>
  <c r="L19" i="4"/>
  <c r="L18" i="4"/>
  <c r="L17" i="4"/>
  <c r="L16" i="4"/>
  <c r="L15" i="4"/>
  <c r="L14" i="4"/>
  <c r="L13" i="4"/>
  <c r="L12" i="4"/>
  <c r="L57" i="4" s="1"/>
  <c r="C18" i="3"/>
  <c r="H69" i="6" l="1"/>
  <c r="H19" i="5"/>
  <c r="J9" i="4"/>
  <c r="H9" i="4"/>
  <c r="G9" i="4"/>
  <c r="D9" i="4"/>
  <c r="F9" i="4" s="1"/>
  <c r="M57" i="4"/>
  <c r="L59" i="4" s="1"/>
  <c r="C10" i="4" l="1"/>
  <c r="B10" i="4"/>
  <c r="K9" i="4"/>
  <c r="I9" i="4"/>
  <c r="M58" i="4"/>
  <c r="D10" i="4" l="1"/>
  <c r="F10" i="4" s="1"/>
  <c r="C11" i="4" s="1"/>
  <c r="B11" i="4"/>
  <c r="J10" i="4"/>
  <c r="H10" i="4"/>
  <c r="G10" i="4"/>
  <c r="D11" i="4" l="1"/>
  <c r="F11" i="4" s="1"/>
  <c r="J11" i="4"/>
  <c r="H11" i="4"/>
  <c r="G11" i="4"/>
  <c r="C12" i="4"/>
  <c r="B12" i="4"/>
  <c r="K10" i="4"/>
  <c r="I10" i="4"/>
  <c r="H12" i="4" l="1"/>
  <c r="G12" i="4"/>
  <c r="J12" i="4"/>
  <c r="K11" i="4"/>
  <c r="I11" i="4"/>
  <c r="D12" i="4"/>
  <c r="F12" i="4" s="1"/>
  <c r="K12" i="4" l="1"/>
  <c r="I12" i="4"/>
  <c r="C13" i="4"/>
  <c r="B13" i="4"/>
  <c r="H13" i="4" l="1"/>
  <c r="G13" i="4"/>
  <c r="J13" i="4"/>
  <c r="D13" i="4"/>
  <c r="F13" i="4" s="1"/>
  <c r="C14" i="4" l="1"/>
  <c r="B14" i="4"/>
  <c r="I13" i="4"/>
  <c r="K13" i="4"/>
  <c r="H14" i="4" l="1"/>
  <c r="J14" i="4"/>
  <c r="G14" i="4"/>
  <c r="D14" i="4"/>
  <c r="F14" i="4" s="1"/>
  <c r="I14" i="4" l="1"/>
  <c r="K14" i="4"/>
  <c r="C15" i="4"/>
  <c r="B15" i="4"/>
  <c r="H15" i="4" l="1"/>
  <c r="G15" i="4"/>
  <c r="J15" i="4"/>
  <c r="D15" i="4"/>
  <c r="F15" i="4" s="1"/>
  <c r="C16" i="4" l="1"/>
  <c r="B16" i="4"/>
  <c r="D16" i="4" s="1"/>
  <c r="F16" i="4" s="1"/>
  <c r="I15" i="4"/>
  <c r="K15" i="4"/>
  <c r="C17" i="4" l="1"/>
  <c r="B17" i="4"/>
  <c r="D17" i="4" s="1"/>
  <c r="F17" i="4" s="1"/>
  <c r="H16" i="4"/>
  <c r="G16" i="4"/>
  <c r="J16" i="4"/>
  <c r="I16" i="4" l="1"/>
  <c r="K16" i="4"/>
  <c r="C18" i="4"/>
  <c r="B18" i="4"/>
  <c r="H17" i="4"/>
  <c r="G17" i="4"/>
  <c r="J17" i="4"/>
  <c r="D18" i="4" l="1"/>
  <c r="F18" i="4" s="1"/>
  <c r="H18" i="4"/>
  <c r="G18" i="4"/>
  <c r="J18" i="4"/>
  <c r="K17" i="4"/>
  <c r="I17" i="4"/>
  <c r="K18" i="4" l="1"/>
  <c r="I18" i="4"/>
  <c r="C19" i="4"/>
  <c r="B19" i="4"/>
  <c r="D19" i="4" s="1"/>
  <c r="F19" i="4" s="1"/>
  <c r="H19" i="4" l="1"/>
  <c r="G19" i="4"/>
  <c r="J19" i="4"/>
  <c r="C20" i="4"/>
  <c r="B20" i="4"/>
  <c r="H20" i="4" l="1"/>
  <c r="G20" i="4"/>
  <c r="J20" i="4"/>
  <c r="K19" i="4"/>
  <c r="I19" i="4"/>
  <c r="D20" i="4"/>
  <c r="F20" i="4" s="1"/>
  <c r="C21" i="4" l="1"/>
  <c r="B21" i="4"/>
  <c r="D21" i="4" s="1"/>
  <c r="F21" i="4" s="1"/>
  <c r="K20" i="4"/>
  <c r="I20" i="4"/>
  <c r="C22" i="4" l="1"/>
  <c r="B22" i="4"/>
  <c r="D22" i="4" s="1"/>
  <c r="F22" i="4" s="1"/>
  <c r="H21" i="4"/>
  <c r="G21" i="4"/>
  <c r="J21" i="4"/>
  <c r="K21" i="4" l="1"/>
  <c r="I21" i="4"/>
  <c r="C23" i="4"/>
  <c r="B23" i="4"/>
  <c r="D23" i="4" s="1"/>
  <c r="F23" i="4" s="1"/>
  <c r="H22" i="4"/>
  <c r="G22" i="4"/>
  <c r="J22" i="4"/>
  <c r="C24" i="4" l="1"/>
  <c r="B24" i="4"/>
  <c r="H23" i="4"/>
  <c r="G23" i="4"/>
  <c r="J23" i="4"/>
  <c r="K22" i="4"/>
  <c r="I22" i="4"/>
  <c r="D24" i="4" l="1"/>
  <c r="F24" i="4" s="1"/>
  <c r="B25" i="4" s="1"/>
  <c r="K23" i="4"/>
  <c r="I23" i="4"/>
  <c r="H24" i="4"/>
  <c r="G24" i="4"/>
  <c r="J24" i="4"/>
  <c r="C25" i="4" l="1"/>
  <c r="D25" i="4" s="1"/>
  <c r="F25" i="4" s="1"/>
  <c r="G25" i="4"/>
  <c r="K24" i="4"/>
  <c r="I24" i="4"/>
  <c r="C26" i="4" l="1"/>
  <c r="G26" i="4" s="1"/>
  <c r="B26" i="4"/>
  <c r="J25" i="4"/>
  <c r="H25" i="4"/>
  <c r="K25" i="4"/>
  <c r="I25" i="4"/>
  <c r="H26" i="4"/>
  <c r="J26" i="4" l="1"/>
  <c r="D26" i="4"/>
  <c r="F26" i="4" s="1"/>
  <c r="K26" i="4"/>
  <c r="I26" i="4"/>
  <c r="C27" i="4" l="1"/>
  <c r="B27" i="4"/>
  <c r="H27" i="4" l="1"/>
  <c r="J27" i="4"/>
  <c r="G27" i="4"/>
  <c r="D27" i="4"/>
  <c r="F27" i="4" s="1"/>
  <c r="C28" i="4" l="1"/>
  <c r="B28" i="4"/>
  <c r="D28" i="4" s="1"/>
  <c r="F28" i="4" s="1"/>
  <c r="K27" i="4"/>
  <c r="I27" i="4"/>
  <c r="C29" i="4" l="1"/>
  <c r="B29" i="4"/>
  <c r="H28" i="4"/>
  <c r="G28" i="4"/>
  <c r="J28" i="4"/>
  <c r="G29" i="4" l="1"/>
  <c r="J29" i="4"/>
  <c r="H29" i="4"/>
  <c r="I28" i="4"/>
  <c r="K28" i="4"/>
  <c r="D29" i="4"/>
  <c r="F29" i="4" s="1"/>
  <c r="B30" i="4" l="1"/>
  <c r="C30" i="4"/>
  <c r="K29" i="4"/>
  <c r="I29" i="4"/>
  <c r="H30" i="4" l="1"/>
  <c r="J30" i="4"/>
  <c r="G30" i="4"/>
  <c r="D30" i="4"/>
  <c r="F30" i="4" s="1"/>
  <c r="B31" i="4" l="1"/>
  <c r="D31" i="4" s="1"/>
  <c r="F31" i="4" s="1"/>
  <c r="C31" i="4"/>
  <c r="K30" i="4"/>
  <c r="I30" i="4"/>
  <c r="H31" i="4" l="1"/>
  <c r="G31" i="4"/>
  <c r="J31" i="4"/>
  <c r="B32" i="4"/>
  <c r="D32" i="4" s="1"/>
  <c r="F32" i="4" s="1"/>
  <c r="C32" i="4"/>
  <c r="B33" i="4" l="1"/>
  <c r="C33" i="4"/>
  <c r="I31" i="4"/>
  <c r="K31" i="4"/>
  <c r="G32" i="4"/>
  <c r="H32" i="4"/>
  <c r="J32" i="4"/>
  <c r="H33" i="4" l="1"/>
  <c r="G33" i="4"/>
  <c r="J33" i="4"/>
  <c r="K32" i="4"/>
  <c r="I32" i="4"/>
  <c r="D33" i="4"/>
  <c r="F33" i="4" s="1"/>
  <c r="C34" i="4" l="1"/>
  <c r="B34" i="4"/>
  <c r="D34" i="4" s="1"/>
  <c r="F34" i="4" s="1"/>
  <c r="K33" i="4"/>
  <c r="I33" i="4"/>
  <c r="B35" i="4"/>
  <c r="C35" i="4"/>
  <c r="H34" i="4" l="1"/>
  <c r="G34" i="4"/>
  <c r="J34" i="4"/>
  <c r="D35" i="4"/>
  <c r="F35" i="4" s="1"/>
  <c r="G35" i="4"/>
  <c r="J35" i="4"/>
  <c r="H35" i="4"/>
  <c r="K34" i="4" l="1"/>
  <c r="I34" i="4"/>
  <c r="K35" i="4"/>
  <c r="I35" i="4"/>
  <c r="B36" i="4"/>
  <c r="C36" i="4"/>
  <c r="D36" i="4" l="1"/>
  <c r="F36" i="4" s="1"/>
  <c r="G36" i="4"/>
  <c r="J36" i="4"/>
  <c r="H36" i="4"/>
  <c r="K36" i="4" l="1"/>
  <c r="I36" i="4"/>
  <c r="B37" i="4"/>
  <c r="C37" i="4"/>
  <c r="G37" i="4" l="1"/>
  <c r="J37" i="4"/>
  <c r="H37" i="4"/>
  <c r="D37" i="4"/>
  <c r="F37" i="4" s="1"/>
  <c r="B38" i="4" l="1"/>
  <c r="C38" i="4"/>
  <c r="K37" i="4"/>
  <c r="I37" i="4"/>
  <c r="G38" i="4" l="1"/>
  <c r="J38" i="4"/>
  <c r="H38" i="4"/>
  <c r="D38" i="4"/>
  <c r="F38" i="4" s="1"/>
  <c r="B39" i="4" l="1"/>
  <c r="C39" i="4"/>
  <c r="K38" i="4"/>
  <c r="I38" i="4"/>
  <c r="D39" i="4" l="1"/>
  <c r="F39" i="4" s="1"/>
  <c r="G39" i="4"/>
  <c r="J39" i="4"/>
  <c r="H39" i="4"/>
  <c r="B40" i="4"/>
  <c r="C40" i="4"/>
  <c r="D40" i="4" l="1"/>
  <c r="F40" i="4" s="1"/>
  <c r="C41" i="4" s="1"/>
  <c r="B41" i="4"/>
  <c r="G40" i="4"/>
  <c r="J40" i="4"/>
  <c r="H40" i="4"/>
  <c r="K39" i="4"/>
  <c r="I39" i="4"/>
  <c r="K40" i="4" l="1"/>
  <c r="I40" i="4"/>
  <c r="G41" i="4"/>
  <c r="J41" i="4"/>
  <c r="H41" i="4"/>
  <c r="D41" i="4"/>
  <c r="F41" i="4" s="1"/>
  <c r="K41" i="4" l="1"/>
  <c r="I41" i="4"/>
  <c r="B42" i="4"/>
  <c r="C42" i="4"/>
  <c r="G42" i="4" l="1"/>
  <c r="J42" i="4"/>
  <c r="H42" i="4"/>
  <c r="D42" i="4"/>
  <c r="F42" i="4" s="1"/>
  <c r="B43" i="4" l="1"/>
  <c r="C43" i="4"/>
  <c r="K42" i="4"/>
  <c r="I42" i="4"/>
  <c r="G43" i="4" l="1"/>
  <c r="J43" i="4"/>
  <c r="H43" i="4"/>
  <c r="D43" i="4"/>
  <c r="F43" i="4" s="1"/>
  <c r="B44" i="4" l="1"/>
  <c r="C44" i="4"/>
  <c r="K43" i="4"/>
  <c r="I43" i="4"/>
  <c r="G44" i="4" l="1"/>
  <c r="J44" i="4"/>
  <c r="H44" i="4"/>
  <c r="D44" i="4"/>
  <c r="F44" i="4" s="1"/>
  <c r="B45" i="4" l="1"/>
  <c r="C45" i="4"/>
  <c r="K44" i="4"/>
  <c r="I44" i="4"/>
  <c r="G45" i="4" l="1"/>
  <c r="J45" i="4"/>
  <c r="H45" i="4"/>
  <c r="D45" i="4"/>
  <c r="F45" i="4" s="1"/>
  <c r="B46" i="4" l="1"/>
  <c r="C46" i="4"/>
  <c r="K45" i="4"/>
  <c r="I45" i="4"/>
  <c r="G46" i="4" l="1"/>
  <c r="J46" i="4"/>
  <c r="H46" i="4"/>
  <c r="D46" i="4"/>
  <c r="F46" i="4" s="1"/>
  <c r="B47" i="4" l="1"/>
  <c r="C47" i="4"/>
  <c r="K46" i="4"/>
  <c r="I46" i="4"/>
  <c r="G47" i="4" l="1"/>
  <c r="J47" i="4"/>
  <c r="H47" i="4"/>
  <c r="D47" i="4"/>
  <c r="F47" i="4" s="1"/>
  <c r="B48" i="4" l="1"/>
  <c r="C48" i="4"/>
  <c r="K47" i="4"/>
  <c r="I47" i="4"/>
  <c r="G48" i="4" l="1"/>
  <c r="J48" i="4"/>
  <c r="H48" i="4"/>
  <c r="D48" i="4"/>
  <c r="F48" i="4" s="1"/>
  <c r="K48" i="4" l="1"/>
  <c r="I48" i="4"/>
  <c r="B49" i="4"/>
  <c r="C49" i="4"/>
  <c r="G49" i="4" l="1"/>
  <c r="J49" i="4"/>
  <c r="H49" i="4"/>
  <c r="D49" i="4"/>
  <c r="F49" i="4" s="1"/>
  <c r="B50" i="4" l="1"/>
  <c r="C50" i="4"/>
  <c r="K49" i="4"/>
  <c r="I49" i="4"/>
  <c r="G50" i="4" l="1"/>
  <c r="J50" i="4"/>
  <c r="H50" i="4"/>
  <c r="D50" i="4"/>
  <c r="F50" i="4" s="1"/>
  <c r="B51" i="4" l="1"/>
  <c r="C51" i="4"/>
  <c r="K50" i="4"/>
  <c r="I50" i="4"/>
  <c r="G51" i="4" l="1"/>
  <c r="J51" i="4"/>
  <c r="H51" i="4"/>
  <c r="D51" i="4"/>
  <c r="F51" i="4" s="1"/>
  <c r="B52" i="4" l="1"/>
  <c r="C52" i="4"/>
  <c r="K51" i="4"/>
  <c r="I51" i="4"/>
  <c r="D52" i="4" l="1"/>
  <c r="F52" i="4" s="1"/>
  <c r="G52" i="4"/>
  <c r="J52" i="4"/>
  <c r="H52" i="4"/>
  <c r="B53" i="4"/>
  <c r="C53" i="4"/>
  <c r="D53" i="4" l="1"/>
  <c r="F53" i="4" s="1"/>
  <c r="B54" i="4"/>
  <c r="C54" i="4"/>
  <c r="G53" i="4"/>
  <c r="J53" i="4"/>
  <c r="H53" i="4"/>
  <c r="K52" i="4"/>
  <c r="I52" i="4"/>
  <c r="K53" i="4" l="1"/>
  <c r="I53" i="4"/>
  <c r="G54" i="4"/>
  <c r="J54" i="4"/>
  <c r="H54" i="4"/>
  <c r="D54" i="4"/>
  <c r="F54" i="4" s="1"/>
  <c r="K54" i="4" l="1"/>
  <c r="I54" i="4"/>
  <c r="B55" i="4"/>
  <c r="C55" i="4"/>
  <c r="D55" i="4" l="1"/>
  <c r="F55" i="4" s="1"/>
  <c r="G55" i="4"/>
  <c r="J55" i="4"/>
  <c r="H55" i="4"/>
  <c r="B56" i="4" l="1"/>
  <c r="C56" i="4"/>
  <c r="K55" i="4"/>
  <c r="I55" i="4"/>
  <c r="G56" i="4" l="1"/>
  <c r="J56" i="4"/>
  <c r="J57" i="4" s="1"/>
  <c r="H56" i="4"/>
  <c r="H57" i="4" s="1"/>
  <c r="C57" i="4"/>
  <c r="D56" i="4"/>
  <c r="F56" i="4" s="1"/>
  <c r="K56" i="4" l="1"/>
  <c r="K57" i="4" s="1"/>
  <c r="N7" i="4" s="1"/>
  <c r="I56" i="4"/>
  <c r="I57" i="4" s="1"/>
  <c r="O7" i="4" l="1"/>
  <c r="R7" i="4" s="1"/>
  <c r="Q7" i="4" l="1"/>
  <c r="N8" i="4" s="1"/>
  <c r="O8" i="4" l="1"/>
  <c r="R8" i="4" s="1"/>
  <c r="Q8" i="4" l="1"/>
  <c r="N9" i="4" s="1"/>
  <c r="O9" i="4" l="1"/>
  <c r="R9" i="4" s="1"/>
  <c r="Q9" i="4" l="1"/>
  <c r="N10" i="4" s="1"/>
  <c r="O10" i="4" l="1"/>
  <c r="R10" i="4" s="1"/>
  <c r="S10" i="4" s="1"/>
  <c r="Q10" i="4" l="1"/>
  <c r="N11" i="4" s="1"/>
  <c r="O11" i="4" l="1"/>
  <c r="R11" i="4" s="1"/>
  <c r="Q11" i="4" l="1"/>
  <c r="N12" i="4" s="1"/>
  <c r="O12" i="4" l="1"/>
  <c r="R12" i="4" s="1"/>
  <c r="Q12" i="4" l="1"/>
  <c r="N13" i="4" s="1"/>
  <c r="O13" i="4" l="1"/>
  <c r="R13" i="4" s="1"/>
  <c r="Q13" i="4" l="1"/>
  <c r="N14" i="4" s="1"/>
  <c r="O14" i="4" l="1"/>
  <c r="R14" i="4" s="1"/>
  <c r="Q14" i="4" l="1"/>
  <c r="N15" i="4" s="1"/>
  <c r="O15" i="4"/>
  <c r="R15" i="4" s="1"/>
  <c r="Q15" i="4" l="1"/>
  <c r="N16" i="4" s="1"/>
  <c r="O16" i="4" l="1"/>
  <c r="R16" i="4" s="1"/>
  <c r="S16" i="4" s="1"/>
  <c r="Q16" i="4" l="1"/>
  <c r="N17" i="4" s="1"/>
  <c r="O17" i="4" l="1"/>
  <c r="R17" i="4" s="1"/>
  <c r="Q17" i="4" l="1"/>
  <c r="N18" i="4" s="1"/>
  <c r="O18" i="4" l="1"/>
  <c r="R18" i="4" s="1"/>
  <c r="Q18" i="4"/>
  <c r="N19" i="4" s="1"/>
  <c r="O19" i="4" l="1"/>
  <c r="R19" i="4" s="1"/>
  <c r="Q19" i="4" l="1"/>
  <c r="N20" i="4" s="1"/>
  <c r="O20" i="4" l="1"/>
  <c r="R20" i="4" s="1"/>
  <c r="Q20" i="4"/>
  <c r="N21" i="4" s="1"/>
  <c r="O21" i="4" l="1"/>
  <c r="R21" i="4" s="1"/>
  <c r="Q21" i="4" l="1"/>
  <c r="N22" i="4" s="1"/>
  <c r="O22" i="4" l="1"/>
  <c r="R22" i="4" s="1"/>
  <c r="Q22" i="4" l="1"/>
  <c r="N23" i="4" s="1"/>
  <c r="O23" i="4" l="1"/>
  <c r="R23" i="4" s="1"/>
  <c r="Q23" i="4"/>
  <c r="N24" i="4" s="1"/>
  <c r="O24" i="4" l="1"/>
  <c r="R24" i="4" s="1"/>
  <c r="Q24" i="4"/>
  <c r="N25" i="4" s="1"/>
  <c r="O25" i="4" l="1"/>
  <c r="R25" i="4" s="1"/>
  <c r="Q25" i="4"/>
  <c r="N26" i="4" s="1"/>
  <c r="O26" i="4" l="1"/>
  <c r="R26" i="4" s="1"/>
  <c r="Q26" i="4" l="1"/>
  <c r="N27" i="4" s="1"/>
  <c r="O27" i="4" s="1"/>
  <c r="R27" i="4" s="1"/>
  <c r="Q27" i="4" l="1"/>
  <c r="N28" i="4" s="1"/>
  <c r="O28" i="4" l="1"/>
  <c r="R28" i="4" s="1"/>
  <c r="S28" i="4" s="1"/>
  <c r="Q28" i="4" l="1"/>
  <c r="N29" i="4" s="1"/>
  <c r="O29" i="4" s="1"/>
  <c r="R29" i="4" l="1"/>
  <c r="Q29" i="4"/>
  <c r="N30" i="4" s="1"/>
  <c r="O30" i="4"/>
  <c r="R30" i="4" s="1"/>
  <c r="Q30" i="4" l="1"/>
  <c r="N31" i="4" s="1"/>
  <c r="O31" i="4" l="1"/>
  <c r="R31" i="4" s="1"/>
  <c r="Q31" i="4" l="1"/>
  <c r="N32" i="4" s="1"/>
  <c r="O32" i="4" l="1"/>
  <c r="R32" i="4" s="1"/>
  <c r="Q32" i="4"/>
  <c r="N33" i="4" s="1"/>
  <c r="O33" i="4" l="1"/>
  <c r="R33" i="4" s="1"/>
  <c r="Q33" i="4" l="1"/>
  <c r="N34" i="4" s="1"/>
  <c r="O34" i="4"/>
  <c r="R34" i="4" s="1"/>
  <c r="Q34" i="4" l="1"/>
  <c r="N35" i="4" s="1"/>
  <c r="O35" i="4"/>
  <c r="R35" i="4" s="1"/>
  <c r="Q35" i="4" l="1"/>
  <c r="N36" i="4" s="1"/>
  <c r="O36" i="4" l="1"/>
  <c r="R36" i="4" s="1"/>
  <c r="Q36" i="4" l="1"/>
  <c r="N37" i="4" s="1"/>
  <c r="O37" i="4" l="1"/>
  <c r="R37" i="4" s="1"/>
  <c r="Q37" i="4" l="1"/>
  <c r="N38" i="4" s="1"/>
  <c r="O38" i="4" s="1"/>
  <c r="R38" i="4" s="1"/>
  <c r="Q38" i="4" l="1"/>
  <c r="N39" i="4" s="1"/>
  <c r="O39" i="4" l="1"/>
  <c r="R39" i="4" s="1"/>
  <c r="Q39" i="4"/>
  <c r="N40" i="4" s="1"/>
  <c r="O40" i="4" l="1"/>
  <c r="R40" i="4" s="1"/>
  <c r="Q40" i="4" l="1"/>
  <c r="N41" i="4" s="1"/>
  <c r="O41" i="4" l="1"/>
  <c r="R41" i="4" s="1"/>
  <c r="Q41" i="4" l="1"/>
  <c r="N42" i="4" s="1"/>
  <c r="O42" i="4" l="1"/>
  <c r="R42" i="4" s="1"/>
  <c r="Q42" i="4" l="1"/>
  <c r="N43" i="4" s="1"/>
  <c r="O43" i="4" l="1"/>
  <c r="R43" i="4" s="1"/>
  <c r="Q43" i="4" l="1"/>
  <c r="N44" i="4" s="1"/>
  <c r="O44" i="4" l="1"/>
  <c r="R44" i="4" s="1"/>
  <c r="Q44" i="4" l="1"/>
  <c r="N45" i="4" s="1"/>
  <c r="O45" i="4" l="1"/>
  <c r="R45" i="4" s="1"/>
  <c r="Q45" i="4" l="1"/>
  <c r="N46" i="4" s="1"/>
  <c r="O46" i="4" l="1"/>
  <c r="R46" i="4" s="1"/>
  <c r="Q46" i="4" l="1"/>
  <c r="N47" i="4" s="1"/>
  <c r="O47" i="4" l="1"/>
  <c r="R47" i="4" s="1"/>
  <c r="Q47" i="4" l="1"/>
  <c r="N48" i="4" s="1"/>
  <c r="O48" i="4" l="1"/>
  <c r="R48" i="4" s="1"/>
  <c r="Q48" i="4" l="1"/>
  <c r="N49" i="4" s="1"/>
  <c r="O49" i="4" l="1"/>
  <c r="R49" i="4" s="1"/>
  <c r="Q49" i="4"/>
  <c r="N50" i="4" s="1"/>
  <c r="O50" i="4" l="1"/>
  <c r="R50" i="4" s="1"/>
  <c r="Q50" i="4" l="1"/>
  <c r="N51" i="4" s="1"/>
  <c r="O51" i="4" l="1"/>
  <c r="R51" i="4" s="1"/>
  <c r="Q51" i="4"/>
  <c r="N52" i="4" s="1"/>
  <c r="O52" i="4" l="1"/>
  <c r="R52" i="4" s="1"/>
  <c r="Q52" i="4" l="1"/>
  <c r="N53" i="4" s="1"/>
  <c r="O53" i="4" l="1"/>
  <c r="R53" i="4" s="1"/>
  <c r="Q53" i="4"/>
  <c r="N54" i="4" s="1"/>
  <c r="O54" i="4" l="1"/>
  <c r="R54" i="4" s="1"/>
  <c r="Q54" i="4"/>
  <c r="N55" i="4" s="1"/>
  <c r="O55" i="4" l="1"/>
  <c r="R55" i="4" s="1"/>
  <c r="Q55" i="4"/>
  <c r="N56" i="4" s="1"/>
  <c r="O56" i="4" l="1"/>
  <c r="R56" i="4" s="1"/>
  <c r="Q56" i="4"/>
  <c r="R57" i="4" l="1"/>
  <c r="S56" i="4"/>
  <c r="S57" i="4" s="1"/>
  <c r="J23" i="1" l="1"/>
  <c r="D7" i="2"/>
  <c r="H70" i="6" l="1"/>
  <c r="H73" i="6" s="1"/>
  <c r="J18" i="1"/>
  <c r="J12" i="1"/>
  <c r="D4" i="2"/>
  <c r="J27" i="1" l="1"/>
  <c r="K20" i="1"/>
  <c r="M20" i="1" s="1"/>
  <c r="K19" i="1"/>
  <c r="M19" i="1" s="1"/>
  <c r="H18" i="6" s="1"/>
  <c r="F18" i="6" s="1"/>
  <c r="K14" i="1"/>
  <c r="F13" i="6" s="1"/>
  <c r="K13" i="1"/>
  <c r="J53" i="1"/>
  <c r="K53" i="1" s="1"/>
  <c r="M53" i="1" s="1"/>
  <c r="J15" i="1"/>
  <c r="J31" i="1" l="1"/>
  <c r="J35" i="1" s="1"/>
  <c r="J39" i="1" s="1"/>
  <c r="J42" i="1" s="1"/>
  <c r="J47" i="1" s="1"/>
  <c r="J50" i="1" s="1"/>
  <c r="J57" i="1" s="1"/>
  <c r="I78" i="1" l="1"/>
  <c r="I36" i="1"/>
  <c r="D36" i="1"/>
  <c r="D32" i="1"/>
  <c r="K32" i="1" s="1"/>
  <c r="H27" i="1"/>
  <c r="G27" i="1"/>
  <c r="F27" i="1"/>
  <c r="E27" i="1"/>
  <c r="D26" i="1"/>
  <c r="K26" i="1" s="1"/>
  <c r="D25" i="1"/>
  <c r="K25" i="1" s="1"/>
  <c r="D24" i="1"/>
  <c r="K24" i="1" s="1"/>
  <c r="I23" i="1"/>
  <c r="I27" i="1" s="1"/>
  <c r="D23" i="1"/>
  <c r="K23" i="1" s="1"/>
  <c r="D22" i="1"/>
  <c r="K22" i="1" s="1"/>
  <c r="D21" i="1"/>
  <c r="K21" i="1" s="1"/>
  <c r="D18" i="1"/>
  <c r="D27" i="1" s="1"/>
  <c r="I15" i="1"/>
  <c r="H15" i="1"/>
  <c r="H31" i="1" s="1"/>
  <c r="H35" i="1" s="1"/>
  <c r="H39" i="1" s="1"/>
  <c r="H42" i="1" s="1"/>
  <c r="H47" i="1" s="1"/>
  <c r="H50" i="1" s="1"/>
  <c r="H57" i="1" s="1"/>
  <c r="G15" i="1"/>
  <c r="G31" i="1" s="1"/>
  <c r="G35" i="1" s="1"/>
  <c r="G39" i="1" s="1"/>
  <c r="G42" i="1" s="1"/>
  <c r="G47" i="1" s="1"/>
  <c r="G50" i="1" s="1"/>
  <c r="G57" i="1" s="1"/>
  <c r="F15" i="1"/>
  <c r="F31" i="1" s="1"/>
  <c r="F35" i="1" s="1"/>
  <c r="F39" i="1" s="1"/>
  <c r="F42" i="1" s="1"/>
  <c r="F47" i="1" s="1"/>
  <c r="F50" i="1" s="1"/>
  <c r="F57" i="1" s="1"/>
  <c r="E15" i="1"/>
  <c r="E31" i="1" s="1"/>
  <c r="E35" i="1" s="1"/>
  <c r="E39" i="1" s="1"/>
  <c r="E42" i="1" s="1"/>
  <c r="E47" i="1" s="1"/>
  <c r="E50" i="1" s="1"/>
  <c r="E57" i="1" s="1"/>
  <c r="D14" i="1"/>
  <c r="D12" i="1"/>
  <c r="K12" i="1" s="1"/>
  <c r="F29" i="6" l="1"/>
  <c r="M32" i="1"/>
  <c r="H29" i="6" s="1"/>
  <c r="F20" i="6"/>
  <c r="M21" i="1"/>
  <c r="H20" i="6" s="1"/>
  <c r="F23" i="6"/>
  <c r="M24" i="1"/>
  <c r="H23" i="6" s="1"/>
  <c r="F31" i="6"/>
  <c r="M36" i="1"/>
  <c r="F21" i="6"/>
  <c r="H21" i="6"/>
  <c r="F24" i="6"/>
  <c r="M25" i="1"/>
  <c r="H24" i="6" s="1"/>
  <c r="K15" i="1"/>
  <c r="M15" i="1" s="1"/>
  <c r="F12" i="6"/>
  <c r="F14" i="6" s="1"/>
  <c r="D11" i="7" s="1"/>
  <c r="M12" i="1"/>
  <c r="H12" i="6" s="1"/>
  <c r="H14" i="6" s="1"/>
  <c r="F22" i="6"/>
  <c r="M23" i="1"/>
  <c r="H22" i="6" s="1"/>
  <c r="F25" i="6"/>
  <c r="M26" i="1"/>
  <c r="H25" i="6" s="1"/>
  <c r="K18" i="1"/>
  <c r="D15" i="1"/>
  <c r="D31" i="1" s="1"/>
  <c r="D35" i="1" s="1"/>
  <c r="D39" i="1" s="1"/>
  <c r="D42" i="1" s="1"/>
  <c r="D47" i="1" s="1"/>
  <c r="D50" i="1" s="1"/>
  <c r="G65" i="1"/>
  <c r="G68" i="1" s="1"/>
  <c r="G69" i="1" s="1"/>
  <c r="G64" i="1"/>
  <c r="I31" i="1"/>
  <c r="I35" i="1" s="1"/>
  <c r="I39" i="1" s="1"/>
  <c r="I42" i="1" s="1"/>
  <c r="I47" i="1" s="1"/>
  <c r="I50" i="1" s="1"/>
  <c r="I57" i="1" s="1"/>
  <c r="F17" i="6" l="1"/>
  <c r="F26" i="6" s="1"/>
  <c r="F28" i="6" s="1"/>
  <c r="F30" i="6" s="1"/>
  <c r="F32" i="6" s="1"/>
  <c r="M18" i="1"/>
  <c r="H17" i="6" s="1"/>
  <c r="H26" i="6" s="1"/>
  <c r="H28" i="6" s="1"/>
  <c r="H30" i="6" s="1"/>
  <c r="H32" i="6" s="1"/>
  <c r="H34" i="6" s="1"/>
  <c r="K27" i="1"/>
  <c r="D57" i="1"/>
  <c r="H68" i="1"/>
  <c r="H65" i="1"/>
  <c r="H64" i="1"/>
  <c r="I68" i="1"/>
  <c r="I64" i="1"/>
  <c r="I65" i="1"/>
  <c r="H39" i="6" l="1"/>
  <c r="H41" i="6" s="1"/>
  <c r="H43" i="6" s="1"/>
  <c r="I34" i="6"/>
  <c r="F34" i="6"/>
  <c r="D12" i="7"/>
  <c r="H74" i="6"/>
  <c r="G74" i="6"/>
  <c r="K31" i="1"/>
  <c r="M27" i="1"/>
  <c r="D64" i="1"/>
  <c r="D65" i="1" s="1"/>
  <c r="D68" i="1" s="1"/>
  <c r="D69" i="1" s="1"/>
  <c r="F39" i="6" l="1"/>
  <c r="D13" i="7"/>
  <c r="K35" i="1"/>
  <c r="M31" i="1"/>
  <c r="D17" i="6"/>
  <c r="D26" i="6" s="1"/>
  <c r="F41" i="6" l="1"/>
  <c r="D14" i="7"/>
  <c r="K39" i="1"/>
  <c r="M35" i="1"/>
  <c r="D28" i="6"/>
  <c r="D30" i="6" s="1"/>
  <c r="G26" i="6"/>
  <c r="G28" i="6" s="1"/>
  <c r="G30" i="6" s="1"/>
  <c r="G32" i="6" s="1"/>
  <c r="G34" i="6" s="1"/>
  <c r="K42" i="1" l="1"/>
  <c r="K47" i="1" s="1"/>
  <c r="M39" i="1"/>
  <c r="D32" i="6"/>
  <c r="D37" i="6"/>
  <c r="G39" i="6"/>
  <c r="G41" i="6" s="1"/>
  <c r="D34" i="6" l="1"/>
  <c r="C13" i="7" s="1"/>
  <c r="C12" i="7"/>
  <c r="M42" i="1"/>
  <c r="M47" i="1" s="1"/>
  <c r="D39" i="6" l="1"/>
  <c r="D41" i="6" s="1"/>
  <c r="K50" i="1"/>
  <c r="K52" i="1" s="1"/>
  <c r="F43" i="6"/>
  <c r="J74" i="6"/>
  <c r="C14" i="7" l="1"/>
  <c r="H49" i="6"/>
  <c r="H53" i="6" s="1"/>
  <c r="D15" i="7"/>
  <c r="I74" i="6"/>
  <c r="K57" i="1"/>
  <c r="M57" i="1" s="1"/>
  <c r="M50" i="1"/>
  <c r="M52" i="1" s="1"/>
  <c r="F49" i="6"/>
  <c r="F53" i="6" s="1"/>
  <c r="F48" i="6"/>
  <c r="H48" i="6"/>
  <c r="H52" i="6" s="1"/>
  <c r="F52" i="6" l="1"/>
  <c r="D17" i="7"/>
  <c r="D42" i="6"/>
  <c r="D43" i="6" s="1"/>
  <c r="C15" i="7" s="1"/>
  <c r="G43" i="6"/>
  <c r="G49" i="6" l="1"/>
  <c r="G53" i="6" s="1"/>
  <c r="G48" i="6"/>
  <c r="G52" i="6" s="1"/>
  <c r="D48" i="6"/>
  <c r="D49" i="6"/>
  <c r="D53" i="6" s="1"/>
  <c r="D52" i="6" l="1"/>
  <c r="C17" i="7"/>
  <c r="H125" i="6" l="1"/>
  <c r="H128" i="6" s="1"/>
  <c r="H110" i="6" l="1"/>
  <c r="H112" i="6" s="1"/>
  <c r="H131" i="6" s="1"/>
  <c r="I133" i="6" s="1"/>
  <c r="K133" i="6" l="1"/>
</calcChain>
</file>

<file path=xl/sharedStrings.xml><?xml version="1.0" encoding="utf-8"?>
<sst xmlns="http://schemas.openxmlformats.org/spreadsheetml/2006/main" count="495" uniqueCount="296">
  <si>
    <t>ANDHRA CEMENTS LIMITED</t>
  </si>
  <si>
    <t>Regd. Office : Sri Durga Cement Works, Sri Durgapuram - 522 414, Guntur Dist., (A.P.)</t>
  </si>
  <si>
    <t>Website: andhracements.com, E-mail Id: investorcell@andhracements.com, CIN No. L26942AP1936PLC002379</t>
  </si>
  <si>
    <t xml:space="preserve"> AUDITED FINANCIAL RESULTS FOR THE QUARTER ENDED 30th September 2015</t>
  </si>
  <si>
    <t>PART I</t>
  </si>
  <si>
    <t>(Rs. In Lakhs)</t>
  </si>
  <si>
    <t>Sl.No.</t>
  </si>
  <si>
    <t>PARTICULARS</t>
  </si>
  <si>
    <t>Quarter Ended</t>
  </si>
  <si>
    <t>For the Period  Ended</t>
  </si>
  <si>
    <t xml:space="preserve"> For  the Year ended</t>
  </si>
  <si>
    <t>30.09.2015</t>
  </si>
  <si>
    <t>30.06.2015</t>
  </si>
  <si>
    <t>30.09.2014</t>
  </si>
  <si>
    <t>31.03.2014</t>
  </si>
  <si>
    <t>UNAUDITED</t>
  </si>
  <si>
    <t>AUDITED</t>
  </si>
  <si>
    <t>Income from operations</t>
  </si>
  <si>
    <t>(a)</t>
  </si>
  <si>
    <t>Net Sales/Income from operations</t>
  </si>
  <si>
    <t>(Net of excise duty)</t>
  </si>
  <si>
    <t>(b)</t>
  </si>
  <si>
    <t>Other Operating Income</t>
  </si>
  <si>
    <t>Total income from operations (net)</t>
  </si>
  <si>
    <t>Expenses</t>
  </si>
  <si>
    <t>Cost of material consumed</t>
  </si>
  <si>
    <t>Purchases of stock-in-trade</t>
  </si>
  <si>
    <t>(c)</t>
  </si>
  <si>
    <t>Changes in inventories of finished goods,</t>
  </si>
  <si>
    <t>work-in-progress and stock-in-trade</t>
  </si>
  <si>
    <t>(d)</t>
  </si>
  <si>
    <t>Employee benefits expenses</t>
  </si>
  <si>
    <t>(e)</t>
  </si>
  <si>
    <t>Depreciation and amortisation expenses</t>
  </si>
  <si>
    <t>(f)</t>
  </si>
  <si>
    <t>Power and fuel</t>
  </si>
  <si>
    <t>(g)</t>
  </si>
  <si>
    <t>Freight &amp; Other handling expenses</t>
  </si>
  <si>
    <t>(h)</t>
  </si>
  <si>
    <t>Other Expenses</t>
  </si>
  <si>
    <t>Total expenses</t>
  </si>
  <si>
    <t xml:space="preserve">Profit / (Loss) from operations before </t>
  </si>
  <si>
    <t xml:space="preserve">other income, finance costs and </t>
  </si>
  <si>
    <t>exceptional items  (1-2)</t>
  </si>
  <si>
    <t>Other Income</t>
  </si>
  <si>
    <t xml:space="preserve">Profit / (Loss) from ordinary activities </t>
  </si>
  <si>
    <t>before finance costs and</t>
  </si>
  <si>
    <t>exceptional items  (3+/-4)</t>
  </si>
  <si>
    <t>Finance Costs</t>
  </si>
  <si>
    <t>after finance costs but before</t>
  </si>
  <si>
    <t>exceptional items  (5+/-6)</t>
  </si>
  <si>
    <t>Exceptional Items</t>
  </si>
  <si>
    <t>before tax (7+8)</t>
  </si>
  <si>
    <t>Tax Expense</t>
  </si>
  <si>
    <t>Current</t>
  </si>
  <si>
    <t>Deferred</t>
  </si>
  <si>
    <t>Net Profit / (Loss) from Ordinary</t>
  </si>
  <si>
    <t xml:space="preserve"> Activities after tax (9-10)</t>
  </si>
  <si>
    <t>Extraordinary Items</t>
  </si>
  <si>
    <t>(Net of tax expense Rs.lakhs)</t>
  </si>
  <si>
    <t>Net Profit / (Loss) for the period (11-12)</t>
  </si>
  <si>
    <t>Share of profit / (loss) of associates</t>
  </si>
  <si>
    <t>Minority interest</t>
  </si>
  <si>
    <t>Net Profit / (Loss) after taxes, minority</t>
  </si>
  <si>
    <t>interest and share of profit / (loss) of</t>
  </si>
  <si>
    <t>associates (13+14+15)</t>
  </si>
  <si>
    <t>Paid-up Equity Share Capital</t>
  </si>
  <si>
    <t>(Face value Rs. 10 per Share)</t>
  </si>
  <si>
    <t>Reserves excluding Revaluation Reserves as</t>
  </si>
  <si>
    <t>per balance sheet of previous accounting year</t>
  </si>
  <si>
    <t>19.i</t>
  </si>
  <si>
    <t>Earnings per share (before extraordinary items)</t>
  </si>
  <si>
    <t xml:space="preserve"> (of  Rs.</t>
  </si>
  <si>
    <t>10/- each) (not annualised) :</t>
  </si>
  <si>
    <t xml:space="preserve">Basic </t>
  </si>
  <si>
    <t>Diluted</t>
  </si>
  <si>
    <t>19.ii</t>
  </si>
  <si>
    <t>Earnings per share (after extraordinary items)</t>
  </si>
  <si>
    <t>PART II</t>
  </si>
  <si>
    <t>Period  Ended</t>
  </si>
  <si>
    <t>A</t>
  </si>
  <si>
    <t>PARTICULARS OF SHAREHOLDING</t>
  </si>
  <si>
    <t>Public Shareholding</t>
  </si>
  <si>
    <t>- Number of Shares</t>
  </si>
  <si>
    <t>- Percentage of share holdings</t>
  </si>
  <si>
    <t>Promoters and Promoter Group Shareholding</t>
  </si>
  <si>
    <t>a.</t>
  </si>
  <si>
    <t>Pledged/Encumbered :</t>
  </si>
  <si>
    <t>-    Number of Shares</t>
  </si>
  <si>
    <t>-    Percentage of shares (as a % of the total</t>
  </si>
  <si>
    <t xml:space="preserve">     shareholding of promoter and promoter</t>
  </si>
  <si>
    <t xml:space="preserve">     group)</t>
  </si>
  <si>
    <t xml:space="preserve">     share capital of the company)</t>
  </si>
  <si>
    <t>b.</t>
  </si>
  <si>
    <t>Non-Encumbered :</t>
  </si>
  <si>
    <t>3 months ended 30.09.2015</t>
  </si>
  <si>
    <t>B</t>
  </si>
  <si>
    <t>INVESTOR COMPLAINTS</t>
  </si>
  <si>
    <t>Pending at the beginning of the quarter</t>
  </si>
  <si>
    <t>Nil</t>
  </si>
  <si>
    <t>Received during the quarter</t>
  </si>
  <si>
    <t>Disposed of during the quarter</t>
  </si>
  <si>
    <t>Remaining unresolved at the end of the quarter</t>
  </si>
  <si>
    <t>Notes:</t>
  </si>
  <si>
    <t>Previous Quarter/Period figures have been regrouped/reclassified/rearranged wherever necessary.</t>
  </si>
  <si>
    <t>The Company is engaged mainly in one segment of production of Cement.</t>
  </si>
  <si>
    <t xml:space="preserve">Inview of the Extension of Accounting year for the financial Year 2014-15 for 15 Month month i.e.till 30th June, 2015, Helf yearly accounts will be the quarter ending 31th December 2015. </t>
  </si>
  <si>
    <t>There were no Investors complaints pending at the beginning of the quarter and  no complaints received and disposed off during the quarter.</t>
  </si>
  <si>
    <t>The above  results have been subjected to Limited Review by the Statutory Auditors in terms of the Clause 41 of the Listing Agreeement.</t>
  </si>
  <si>
    <t>The above results reviewed by audit committee and then were approved by the Board of Directors in its meeting held on 2nd November 2015.</t>
  </si>
  <si>
    <t xml:space="preserve">Place:  Noida                                                                                                                                            K.N.Bhandari </t>
  </si>
  <si>
    <t>2nd November 2015.                                                                                                                                                                               Chairman</t>
  </si>
  <si>
    <t xml:space="preserve">            Chairman</t>
  </si>
  <si>
    <t>Ind AS adjustments</t>
  </si>
  <si>
    <t>Balance as per Ind AS on 30.09.2015</t>
  </si>
  <si>
    <t>Debit</t>
  </si>
  <si>
    <t>Credit</t>
  </si>
  <si>
    <t>'Net Sales/Income from operations</t>
  </si>
  <si>
    <t>'Depreciation and amortisation expenses</t>
  </si>
  <si>
    <t>Revaluation Reserve</t>
  </si>
  <si>
    <t>Ind AS GAAP Conversion</t>
  </si>
  <si>
    <t>Subject: Actuarial Gains/ (losses) charged to statement of P&amp;L in previous years</t>
  </si>
  <si>
    <t>Financial year</t>
  </si>
  <si>
    <t>Actuarial Gain/ (Loss) on account of Leave Valuation</t>
  </si>
  <si>
    <t>Actuarial Gain/ (Loss) on account of Gratuity Valuation</t>
  </si>
  <si>
    <t>2007-08</t>
  </si>
  <si>
    <t>NA</t>
  </si>
  <si>
    <t>2008-09</t>
  </si>
  <si>
    <t>2009-10</t>
  </si>
  <si>
    <t>2010-11</t>
  </si>
  <si>
    <t>2011-12</t>
  </si>
  <si>
    <t>2012-13</t>
  </si>
  <si>
    <t>2013-14</t>
  </si>
  <si>
    <t>2014-15</t>
  </si>
  <si>
    <t>1.04.2015 to 30.06.15</t>
  </si>
  <si>
    <t>01.07.2015 to 31.3.2016</t>
  </si>
  <si>
    <t>Grand Total</t>
  </si>
  <si>
    <t>Grand Total of Actuarial Losses</t>
  </si>
  <si>
    <t>Interest Rate</t>
  </si>
  <si>
    <t>3.1 Equity component of other financial instruments</t>
  </si>
  <si>
    <t>Effective Interest Rate</t>
  </si>
  <si>
    <t>PV @ 10%</t>
  </si>
  <si>
    <t>PV @ 12%</t>
  </si>
  <si>
    <t>@10</t>
  </si>
  <si>
    <t>@12</t>
  </si>
  <si>
    <t>Unbind</t>
  </si>
  <si>
    <t>Date</t>
  </si>
  <si>
    <t>Principal</t>
  </si>
  <si>
    <t>Interest</t>
  </si>
  <si>
    <t>Total</t>
  </si>
  <si>
    <t>Repayment</t>
  </si>
  <si>
    <t>Balance</t>
  </si>
  <si>
    <t>PV</t>
  </si>
  <si>
    <t>Intt on  Effe Rate</t>
  </si>
  <si>
    <t xml:space="preserve">Interest </t>
  </si>
  <si>
    <t>Closing PV</t>
  </si>
  <si>
    <t xml:space="preserve">Excess interest charge </t>
  </si>
  <si>
    <t>Interest income on Security Deposit</t>
  </si>
  <si>
    <t>Code</t>
  </si>
  <si>
    <t>Particulars</t>
  </si>
  <si>
    <t>DCW</t>
  </si>
  <si>
    <t>VCW</t>
  </si>
  <si>
    <t>As at June 30, 2015</t>
  </si>
  <si>
    <t>As at March 31, 2015</t>
  </si>
  <si>
    <t>Remarks</t>
  </si>
  <si>
    <t>I0060101</t>
  </si>
  <si>
    <t>SECURITY DEPOSIT - WORKS CONTRACTORS</t>
  </si>
  <si>
    <t>Due to pay</t>
  </si>
  <si>
    <t>I0060102</t>
  </si>
  <si>
    <t>RETENTION MONEY-(P &amp; M SUPPLIER)</t>
  </si>
  <si>
    <t>I0060103</t>
  </si>
  <si>
    <t>Security Deposit-Transporters(Non-Intt.Bearing)</t>
  </si>
  <si>
    <t>Non-Interest bearing</t>
  </si>
  <si>
    <t>I0060110</t>
  </si>
  <si>
    <t>SECURITY DEPOSIT - OTHERS</t>
  </si>
  <si>
    <t>Immaterial</t>
  </si>
  <si>
    <t>I0060113</t>
  </si>
  <si>
    <t>D0050104</t>
  </si>
  <si>
    <t>DEPOSIT FROM TRANSPORTERS (INT BEARINGS)</t>
  </si>
  <si>
    <t>Interest Bearing</t>
  </si>
  <si>
    <t>D0050101</t>
  </si>
  <si>
    <t>DEPOSIT FROM STOCKISTS (NEW DEPOSITS)</t>
  </si>
  <si>
    <t>Security Deposit-Transporters (Intt.Bearing)</t>
  </si>
  <si>
    <t>D0050105</t>
  </si>
  <si>
    <t>DEPOSIT FROM EXCLUSIVE SUB-DEALER / CONSIGNEE</t>
  </si>
  <si>
    <t>D0050106</t>
  </si>
  <si>
    <t>DEPOSIT FROM TPC AGENT</t>
  </si>
  <si>
    <t>Upto Sept, 2015</t>
  </si>
  <si>
    <t>Upto June 30, 2015</t>
  </si>
  <si>
    <t>Finance Expenses</t>
  </si>
  <si>
    <t>Jaypee Development Corporation Ltd</t>
  </si>
  <si>
    <t>Deposits received from Contractors/Customers</t>
  </si>
  <si>
    <t>Othe Comperhensive Inocme</t>
  </si>
  <si>
    <t>(Rs, In Lakhs)</t>
  </si>
  <si>
    <t>Quarter ended</t>
  </si>
  <si>
    <t>30.06.2016</t>
  </si>
  <si>
    <t>Cost of Goods Sales</t>
  </si>
  <si>
    <t>Freight and Other handling expenses</t>
  </si>
  <si>
    <t>Profit / (Loss) from operations before other income, finance costs and exceptional items  (1-2)</t>
  </si>
  <si>
    <t>Profit / (Loss) from ordinary activities before finance costs and exceptional items  (3+/-4)</t>
  </si>
  <si>
    <t>Profit / (Loss) from ordinary activities after finance costs but before exceptional items  (5+/-6)</t>
  </si>
  <si>
    <t>Profit / (Loss) from ordinary activities before tax (7+8)</t>
  </si>
  <si>
    <t>Extraordinary Items (Net of tax expense Rs.lakhs)</t>
  </si>
  <si>
    <t>Other Comprehensive Income (net of tax)</t>
  </si>
  <si>
    <t>Total Comprehensive Income (after tax) for the period (13+14)</t>
  </si>
  <si>
    <t>Paid-up Equity Share Capital (Face value Rs. 10 per Share)</t>
  </si>
  <si>
    <t>Reserves excluding Revaluation Reserves as per balance sheet of previous accounting year</t>
  </si>
  <si>
    <t>18.i</t>
  </si>
  <si>
    <t>18.ii</t>
  </si>
  <si>
    <t>The Company is exclusively engaged in the business of cement and cement related products</t>
  </si>
  <si>
    <t>Reconciliation of statement of Profit and Loss as previously reported under IGAAP and Ind AS</t>
  </si>
  <si>
    <t>Net Loss (after tax) as per IGAAP</t>
  </si>
  <si>
    <t>Add:</t>
  </si>
  <si>
    <t>Depreciation</t>
  </si>
  <si>
    <t>Total comprehensive income for the quarter</t>
  </si>
  <si>
    <t>Noida</t>
  </si>
  <si>
    <t>K. N. BHANDARI</t>
  </si>
  <si>
    <t>CHAIRMAN</t>
  </si>
  <si>
    <t>30.09.2016</t>
  </si>
  <si>
    <t>STATEMENT OF UNAUDITED FINANCIAL RESULTS FOR THE QUARTER ENDED 30th SEPT, 2016</t>
  </si>
  <si>
    <t xml:space="preserve">Upto </t>
  </si>
  <si>
    <t>Total Income from Operations</t>
  </si>
  <si>
    <t>Net Profit / (Loss) for the period (before Tax, Exceptional and/or Extraordinary items)</t>
  </si>
  <si>
    <t>Net Profit / (Loss) for the period before tax (after Exceptional and/or Extraordinary items)</t>
  </si>
  <si>
    <t>Net Profit / (Loss) for the period after tax (after Exceptional and/or Extraordinary items#)</t>
  </si>
  <si>
    <t>Total Comprehensive Income for the period [Comprising Profit / (Loss) for the period (after tax) and Other Comprehensive Income (after tax)]</t>
  </si>
  <si>
    <t>Equity Share Capital</t>
  </si>
  <si>
    <t>Earnings Per Share (of Rs. 10/- each) (for continuing  operations) -Basic/Diluted</t>
  </si>
  <si>
    <t>The above is an extract of the detailed format of unaudited quarterly Financial Results filed with the Stock Exchanges under Regulation 33 of the SEBI (Listing and Other Disclosure Requirements) Regulations, 2015. The full format of the unaudited quarterly Financial Results are available on the websites of the Stock Exchange(www.bseindia.com and www.nseindia.com) and the Company's website at.andhracements.com</t>
  </si>
  <si>
    <t>For Andhra Cements Limited</t>
  </si>
  <si>
    <t>ASSETS</t>
  </si>
  <si>
    <t>NON CURRENT ASSETS</t>
  </si>
  <si>
    <t>CURRENT ASSETS</t>
  </si>
  <si>
    <t>TOTAL</t>
  </si>
  <si>
    <t>EQUITY AND LIABILITIES</t>
  </si>
  <si>
    <t>NON-CURRENT LIABILITIES</t>
  </si>
  <si>
    <t>CURRENT LIABILITIES</t>
  </si>
  <si>
    <r>
      <t>The above results have been reviewed by the Audit Committee and approved by the Board of Directors at its meeting held on</t>
    </r>
    <r>
      <rPr>
        <b/>
        <sz val="9"/>
        <color indexed="8"/>
        <rFont val="Verdana"/>
        <family val="2"/>
      </rPr>
      <t xml:space="preserve"> December 10, 2016</t>
    </r>
    <r>
      <rPr>
        <sz val="9"/>
        <color indexed="8"/>
        <rFont val="Verdana"/>
        <family val="2"/>
      </rPr>
      <t>.</t>
    </r>
  </si>
  <si>
    <t>New sept 2016</t>
  </si>
  <si>
    <t>June, 2015</t>
  </si>
  <si>
    <t>= 3 years at the effective rate 12%</t>
  </si>
  <si>
    <t>I0060118</t>
  </si>
  <si>
    <t>Special Security Deposit of Dealers</t>
  </si>
  <si>
    <t>As at 
MARCH 31, 2016</t>
  </si>
  <si>
    <t>Figures as at APRIL 01, 2016</t>
  </si>
  <si>
    <t>Impact</t>
  </si>
  <si>
    <t>Statement of of Assets and Liabilities</t>
  </si>
  <si>
    <t>As on Sept 201</t>
  </si>
  <si>
    <t>As on 
September 30, 2016</t>
  </si>
  <si>
    <t xml:space="preserve">    K.N.Bhandari </t>
  </si>
  <si>
    <t xml:space="preserve"> Noida                                                                                                                                        </t>
  </si>
  <si>
    <t>Unaudited</t>
  </si>
  <si>
    <t xml:space="preserve">Quarter ended 
September 30, 2015 </t>
  </si>
  <si>
    <t xml:space="preserve">Six Months ended
September 30, 2015 </t>
  </si>
  <si>
    <t>b. Capital work-in-progress</t>
  </si>
  <si>
    <t>c. Financial Assets</t>
  </si>
  <si>
    <t>-Investment</t>
  </si>
  <si>
    <t>-Loan and Advances</t>
  </si>
  <si>
    <t>-Other</t>
  </si>
  <si>
    <t>d. Other Non-Current Assets</t>
  </si>
  <si>
    <t>e. Deferred tax Assets, net</t>
  </si>
  <si>
    <t>a. Inventories</t>
  </si>
  <si>
    <t>b. Financial Assets</t>
  </si>
  <si>
    <t>-Trade and other receivables</t>
  </si>
  <si>
    <t>-Cash and bank balances</t>
  </si>
  <si>
    <t>-Loans and advances</t>
  </si>
  <si>
    <t>c. Other current assets</t>
  </si>
  <si>
    <t>d. Current Tax Assets (net)</t>
  </si>
  <si>
    <t>Equity share capital</t>
  </si>
  <si>
    <t>Other Equity</t>
  </si>
  <si>
    <t>Total Equity</t>
  </si>
  <si>
    <t>a) Financial liabilities</t>
  </si>
  <si>
    <t>-Borrowings</t>
  </si>
  <si>
    <t>-Other financial liabilities</t>
  </si>
  <si>
    <t>b)Provision</t>
  </si>
  <si>
    <t>-Borrowing</t>
  </si>
  <si>
    <t>-Trade payables</t>
  </si>
  <si>
    <t>b) Other Current Liabilities</t>
  </si>
  <si>
    <t>c) Provisions</t>
  </si>
  <si>
    <t>Total Equity and Liabilities</t>
  </si>
  <si>
    <t>Total Non current Assets</t>
  </si>
  <si>
    <t>Total Current Assets</t>
  </si>
  <si>
    <t>Total Non Current Liabilities</t>
  </si>
  <si>
    <t>Total Current Liabilities</t>
  </si>
  <si>
    <t>As per Ministry of Corporate Affairs (MCA) notification dated February 16, 2015, the Indian Accounting Standards(Ind AS) are mandatory for the Company for the Financial year commencing on or after April 01, 2016. Accordingly, the Company has adopted Ind AS from April 01, 2016 and the financial result for the quarter ended June 30, 2016 and September 30, 2016 is prepared in accordance with the principles laid down in the said Ind AS and the Statutory Auditor have carried out a limited review of the same. There is a possibility that these financial results for the quarter and six months period may require adjustments before constituting the final Ind AS financial statements arising from new or revised standards or interpretations issued by Ministry of Corporate Affairs/ the ICAI or changes in the use of on or more optional exemptions form full retrospective application or certain Ind AS as per permitted under Ind AS 101.</t>
  </si>
  <si>
    <t>The Financial Statement of the Company for the year 2014-15 were prepared for a period of 15 months from April o1, 2014 to June 30, 2015 and for the previous period of 2015-16  for a period of 9 months from July 01, 2015 to March 31, 2016. The financial results for the corresponding period ended on September 30, 2015 is derived  by combining results of two quarter ended on June 30, 2015 and September 30, 2015 respectively. The date of Transition being April 01, 2015,  the financial results for the corresponding quarter and six months period are restated under Ind AS and has not been subjected to limited review by the Statutory Auditors of the Company. However, the Management has exercised necessary due diligence to ensure that the financial results provide a true and fair view of the Company's affairs.</t>
  </si>
  <si>
    <t>a. Property, Plant and Equipment</t>
  </si>
  <si>
    <t>(Chairman)</t>
  </si>
  <si>
    <t>Deferred Tax Impact</t>
  </si>
  <si>
    <t>The Captive Power Plant (CPP) of 30 MW set up by the Company is yet to be established</t>
  </si>
  <si>
    <t>a</t>
  </si>
  <si>
    <t>b</t>
  </si>
  <si>
    <t xml:space="preserve">The unaudited financial result has been prepared in accordance with the Companies (Indian Accounting Standards)Rules, 2015 (Ind- AS) prescribed under section 133 of the Companies Act 2013 and other recognized accounting practices and policies to the extent applicable with effected from April 01, 2016. The  unaudited financial result for quarter ended September 30, 2015  has not been subjected to any limited review. </t>
  </si>
  <si>
    <t>Deferred tax on above adjustment</t>
  </si>
  <si>
    <t>Acturial gain or loss</t>
  </si>
  <si>
    <t>As at September 30, 2016, the Company has accumulated losses of Rs 37,787 Lakhs as at september 30, 2016 and has incurred losses of Rs. 4,120 Lakhs during the period ended September 30, 2016. The Financial Statement of the Company have been prepared on going concern basis as management believes that the Company would be able to achieve profitable operations and meet its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</si>
</sst>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3" formatCode="_(* #,##0.00_);_(* \(#,##0.00\);_(* &quot;-&quot;??_);_(@_)"/>
    <numFmt numFmtId="164" formatCode="_(* #,##0_);_(* \(#,##0\);_(* &quot;-&quot;??_);_(@_)"/>
    <numFmt numFmtId="165" formatCode="_ * #,##0_ ;_ * \-#,##0_ ;_ * &quot;-&quot;??_ ;_ @_ "/>
    <numFmt numFmtId="166" formatCode="0_);\(0\)"/>
    <numFmt numFmtId="167" formatCode="0.00_);\(0.00\)"/>
    <numFmt numFmtId="168" formatCode="_ * #,##0.00_ ;_ * \-#,##0.00_ ;_ * &quot;-&quot;??_ ;_ @_ "/>
    <numFmt numFmtId="169" formatCode="_(* #,##0.00_);_(* \(#,##0.00\);_(* &quot;-&quot;_);_(@_)"/>
    <numFmt numFmtId="170" formatCode="[$-409]mmmm\ d\,\ yyyy;@"/>
    <numFmt numFmtId="171" formatCode="_(* #,##0.000_);_(* \(#,##0.000\);_(* &quot;-&quot;??_);_(@_)"/>
  </numFmts>
  <fonts count="41" x14ac:knownFonts="1">
    <font>
      <sz val="11"/>
      <color theme="1"/>
      <name val="Calibri"/>
      <family val="2"/>
      <scheme val="minor"/>
    </font>
    <font>
      <sz val="11"/>
      <color theme="1"/>
      <name val="Calibri"/>
      <family val="2"/>
      <scheme val="minor"/>
    </font>
    <font>
      <sz val="11"/>
      <name val="Calibri"/>
      <family val="2"/>
    </font>
    <font>
      <sz val="10"/>
      <name val="Arial"/>
      <family val="2"/>
    </font>
    <font>
      <b/>
      <sz val="12"/>
      <name val="Calibri"/>
      <family val="2"/>
      <scheme val="minor"/>
    </font>
    <font>
      <sz val="10"/>
      <name val="Calibri"/>
      <family val="2"/>
      <scheme val="minor"/>
    </font>
    <font>
      <b/>
      <sz val="10"/>
      <name val="Calibri"/>
      <family val="2"/>
      <scheme val="minor"/>
    </font>
    <font>
      <b/>
      <sz val="9"/>
      <name val="Calibri"/>
      <family val="2"/>
      <scheme val="minor"/>
    </font>
    <font>
      <sz val="8"/>
      <name val="Calibri"/>
      <family val="2"/>
      <scheme val="minor"/>
    </font>
    <font>
      <sz val="9"/>
      <name val="Calibri"/>
      <family val="2"/>
      <scheme val="minor"/>
    </font>
    <font>
      <b/>
      <sz val="8"/>
      <name val="Calibri"/>
      <family val="2"/>
      <scheme val="minor"/>
    </font>
    <font>
      <sz val="11"/>
      <color rgb="FF000000"/>
      <name val="Calibri"/>
      <family val="2"/>
    </font>
    <font>
      <sz val="11"/>
      <name val="Calibri"/>
      <family val="2"/>
      <scheme val="minor"/>
    </font>
    <font>
      <b/>
      <sz val="11"/>
      <color theme="1"/>
      <name val="Calibri"/>
      <family val="2"/>
      <scheme val="minor"/>
    </font>
    <font>
      <b/>
      <sz val="10"/>
      <name val="Verdana"/>
      <family val="2"/>
    </font>
    <font>
      <b/>
      <sz val="10"/>
      <color theme="1"/>
      <name val="Book Antiqua"/>
      <family val="1"/>
    </font>
    <font>
      <sz val="10"/>
      <color theme="1"/>
      <name val="Book Antiqua"/>
      <family val="1"/>
    </font>
    <font>
      <sz val="12"/>
      <name val="Arial"/>
      <family val="2"/>
    </font>
    <font>
      <sz val="10"/>
      <color rgb="FFFF0000"/>
      <name val="Book Antiqua"/>
      <family val="1"/>
    </font>
    <font>
      <sz val="10"/>
      <color theme="1"/>
      <name val="Verdana"/>
      <family val="2"/>
    </font>
    <font>
      <b/>
      <sz val="10"/>
      <name val="Book Antiqua"/>
      <family val="1"/>
    </font>
    <font>
      <sz val="11"/>
      <color rgb="FF000000"/>
      <name val="Calibri"/>
      <family val="2"/>
      <scheme val="minor"/>
    </font>
    <font>
      <sz val="10"/>
      <color rgb="FF000000"/>
      <name val="Calibri"/>
      <family val="2"/>
      <scheme val="minor"/>
    </font>
    <font>
      <sz val="9"/>
      <color rgb="FF000000"/>
      <name val="Verdana"/>
      <family val="2"/>
    </font>
    <font>
      <sz val="9"/>
      <color rgb="FF000000"/>
      <name val="Book Antiqua"/>
      <family val="1"/>
    </font>
    <font>
      <sz val="9"/>
      <color theme="1"/>
      <name val="Book Antiqua"/>
      <family val="1"/>
    </font>
    <font>
      <b/>
      <sz val="9"/>
      <name val="Book Antiqua"/>
      <family val="1"/>
    </font>
    <font>
      <sz val="9"/>
      <name val="Book Antiqua"/>
      <family val="1"/>
    </font>
    <font>
      <b/>
      <sz val="9"/>
      <color theme="1"/>
      <name val="Book Antiqua"/>
      <family val="1"/>
    </font>
    <font>
      <b/>
      <sz val="9"/>
      <color rgb="FF000000"/>
      <name val="Book Antiqua"/>
      <family val="1"/>
    </font>
    <font>
      <sz val="11"/>
      <color theme="1"/>
      <name val="Book Antiqua"/>
      <family val="1"/>
    </font>
    <font>
      <sz val="9"/>
      <color theme="1"/>
      <name val="Verdana"/>
      <family val="2"/>
    </font>
    <font>
      <b/>
      <sz val="9"/>
      <name val="Verdana"/>
      <family val="2"/>
    </font>
    <font>
      <sz val="9"/>
      <name val="Verdana"/>
      <family val="2"/>
    </font>
    <font>
      <b/>
      <sz val="9"/>
      <color theme="1"/>
      <name val="Verdana"/>
      <family val="2"/>
    </font>
    <font>
      <b/>
      <sz val="9"/>
      <color indexed="8"/>
      <name val="Verdana"/>
      <family val="2"/>
    </font>
    <font>
      <sz val="9"/>
      <color indexed="8"/>
      <name val="Verdana"/>
      <family val="2"/>
    </font>
    <font>
      <b/>
      <sz val="9"/>
      <color rgb="FF000000"/>
      <name val="Verdana"/>
      <family val="2"/>
    </font>
    <font>
      <sz val="10"/>
      <name val="Book Antiqua"/>
      <family val="1"/>
    </font>
    <font>
      <b/>
      <sz val="7"/>
      <color rgb="FF000000"/>
      <name val="Verdana"/>
      <family val="2"/>
    </font>
    <font>
      <sz val="10"/>
      <name val="Verdana"/>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theme="3" tint="0.59999389629810485"/>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55"/>
      </right>
      <top style="double">
        <color indexed="64"/>
      </top>
      <bottom style="double">
        <color indexed="64"/>
      </bottom>
      <diagonal/>
    </border>
    <border>
      <left style="medium">
        <color indexed="55"/>
      </left>
      <right style="medium">
        <color indexed="55"/>
      </right>
      <top style="double">
        <color indexed="64"/>
      </top>
      <bottom style="double">
        <color indexed="64"/>
      </bottom>
      <diagonal/>
    </border>
    <border>
      <left style="medium">
        <color indexed="55"/>
      </left>
      <right style="double">
        <color indexed="64"/>
      </right>
      <top style="double">
        <color indexed="64"/>
      </top>
      <bottom style="double">
        <color indexed="64"/>
      </bottom>
      <diagonal/>
    </border>
    <border>
      <left style="double">
        <color indexed="64"/>
      </left>
      <right style="medium">
        <color indexed="55"/>
      </right>
      <top/>
      <bottom style="thin">
        <color indexed="55"/>
      </bottom>
      <diagonal/>
    </border>
    <border>
      <left style="medium">
        <color indexed="55"/>
      </left>
      <right style="medium">
        <color indexed="55"/>
      </right>
      <top/>
      <bottom style="thin">
        <color indexed="55"/>
      </bottom>
      <diagonal/>
    </border>
    <border>
      <left style="double">
        <color indexed="64"/>
      </left>
      <right style="medium">
        <color indexed="55"/>
      </right>
      <top style="thin">
        <color indexed="55"/>
      </top>
      <bottom style="thin">
        <color indexed="55"/>
      </bottom>
      <diagonal/>
    </border>
    <border>
      <left style="medium">
        <color indexed="55"/>
      </left>
      <right style="medium">
        <color indexed="55"/>
      </right>
      <top style="thin">
        <color indexed="55"/>
      </top>
      <bottom style="thin">
        <color indexed="55"/>
      </bottom>
      <diagonal/>
    </border>
    <border>
      <left style="medium">
        <color indexed="55"/>
      </left>
      <right style="double">
        <color indexed="64"/>
      </right>
      <top style="thin">
        <color indexed="55"/>
      </top>
      <bottom style="thin">
        <color indexed="55"/>
      </bottom>
      <diagonal/>
    </border>
    <border>
      <left style="double">
        <color indexed="64"/>
      </left>
      <right style="medium">
        <color indexed="55"/>
      </right>
      <top style="thin">
        <color indexed="55"/>
      </top>
      <bottom/>
      <diagonal/>
    </border>
    <border>
      <left style="medium">
        <color indexed="55"/>
      </left>
      <right style="medium">
        <color indexed="55"/>
      </right>
      <top style="thin">
        <color indexed="55"/>
      </top>
      <bottom/>
      <diagonal/>
    </border>
    <border>
      <left style="medium">
        <color indexed="55"/>
      </left>
      <right style="double">
        <color indexed="64"/>
      </right>
      <top style="thin">
        <color indexed="55"/>
      </top>
      <bottom/>
      <diagonal/>
    </border>
    <border>
      <left style="double">
        <color indexed="64"/>
      </left>
      <right style="medium">
        <color indexed="55"/>
      </right>
      <top/>
      <bottom/>
      <diagonal/>
    </border>
    <border>
      <left style="medium">
        <color indexed="55"/>
      </left>
      <right style="medium">
        <color indexed="55"/>
      </right>
      <top/>
      <bottom/>
      <diagonal/>
    </border>
    <border>
      <left style="medium">
        <color indexed="55"/>
      </left>
      <right style="double">
        <color indexed="64"/>
      </right>
      <top/>
      <bottom/>
      <diagonal/>
    </border>
    <border>
      <left style="double">
        <color indexed="64"/>
      </left>
      <right style="medium">
        <color indexed="55"/>
      </right>
      <top style="medium">
        <color indexed="64"/>
      </top>
      <bottom style="double">
        <color indexed="64"/>
      </bottom>
      <diagonal/>
    </border>
    <border>
      <left style="medium">
        <color indexed="55"/>
      </left>
      <right style="double">
        <color indexed="64"/>
      </right>
      <top style="medium">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0" fontId="3" fillId="0" borderId="0"/>
    <xf numFmtId="0" fontId="1" fillId="0" borderId="0"/>
    <xf numFmtId="0" fontId="17" fillId="0" borderId="0" applyNumberFormat="0" applyFill="0" applyBorder="0" applyAlignment="0" applyProtection="0"/>
    <xf numFmtId="168" fontId="1" fillId="0" borderId="0" applyFont="0" applyFill="0" applyBorder="0" applyAlignment="0" applyProtection="0"/>
    <xf numFmtId="0" fontId="3" fillId="0" borderId="0"/>
    <xf numFmtId="168" fontId="1" fillId="0" borderId="0" applyFont="0" applyFill="0" applyBorder="0" applyAlignment="0" applyProtection="0"/>
    <xf numFmtId="0" fontId="3" fillId="0" borderId="0"/>
    <xf numFmtId="43" fontId="1" fillId="0" borderId="0" applyFont="0" applyFill="0" applyBorder="0" applyAlignment="0" applyProtection="0"/>
    <xf numFmtId="164" fontId="11" fillId="0" borderId="0" applyFont="0" applyFill="0" applyBorder="0" applyAlignment="0" applyProtection="0"/>
  </cellStyleXfs>
  <cellXfs count="507">
    <xf numFmtId="0" fontId="0" fillId="0" borderId="0" xfId="0"/>
    <xf numFmtId="0" fontId="2" fillId="2" borderId="0" xfId="0" applyFont="1" applyFill="1"/>
    <xf numFmtId="0" fontId="2" fillId="2" borderId="0" xfId="0" applyFont="1" applyFill="1" applyBorder="1"/>
    <xf numFmtId="0" fontId="4" fillId="2" borderId="0" xfId="2" applyFont="1" applyFill="1" applyBorder="1" applyAlignment="1"/>
    <xf numFmtId="0" fontId="5" fillId="2" borderId="0" xfId="2" applyFont="1" applyFill="1" applyBorder="1" applyAlignment="1"/>
    <xf numFmtId="0" fontId="6" fillId="2" borderId="0" xfId="2" applyFont="1" applyFill="1" applyBorder="1" applyAlignment="1"/>
    <xf numFmtId="0" fontId="7" fillId="2" borderId="10" xfId="2" applyFont="1" applyFill="1" applyBorder="1" applyAlignment="1">
      <alignment horizontal="center"/>
    </xf>
    <xf numFmtId="0" fontId="8" fillId="2" borderId="11" xfId="2" applyFont="1" applyFill="1" applyBorder="1" applyAlignment="1">
      <alignment horizontal="center"/>
    </xf>
    <xf numFmtId="0" fontId="9" fillId="2" borderId="12" xfId="2" applyFont="1" applyFill="1" applyBorder="1" applyAlignment="1">
      <alignment horizontal="right"/>
    </xf>
    <xf numFmtId="0" fontId="10" fillId="2" borderId="16" xfId="0" applyFont="1" applyFill="1" applyBorder="1" applyAlignment="1">
      <alignment horizontal="center" wrapText="1"/>
    </xf>
    <xf numFmtId="0" fontId="9" fillId="2" borderId="17" xfId="2" applyFont="1" applyFill="1" applyBorder="1" applyAlignment="1">
      <alignment horizontal="right"/>
    </xf>
    <xf numFmtId="0" fontId="9" fillId="2" borderId="0" xfId="2" applyFont="1" applyFill="1" applyBorder="1" applyAlignment="1">
      <alignment horizontal="center"/>
    </xf>
    <xf numFmtId="0" fontId="9" fillId="2" borderId="5" xfId="2" applyFont="1" applyFill="1" applyBorder="1" applyAlignment="1">
      <alignment horizontal="center"/>
    </xf>
    <xf numFmtId="0" fontId="10" fillId="2" borderId="10" xfId="2" applyFont="1" applyFill="1" applyBorder="1" applyAlignment="1">
      <alignment horizontal="center"/>
    </xf>
    <xf numFmtId="0" fontId="10" fillId="2" borderId="18" xfId="2" applyFont="1" applyFill="1" applyBorder="1" applyAlignment="1">
      <alignment horizontal="center"/>
    </xf>
    <xf numFmtId="164" fontId="10" fillId="2" borderId="18" xfId="0" applyNumberFormat="1" applyFont="1" applyFill="1" applyBorder="1" applyAlignment="1">
      <alignment horizontal="center"/>
    </xf>
    <xf numFmtId="0" fontId="9" fillId="2" borderId="16" xfId="2" applyFont="1" applyFill="1" applyBorder="1" applyAlignment="1">
      <alignment horizontal="right"/>
    </xf>
    <xf numFmtId="0" fontId="7" fillId="2" borderId="8" xfId="0" applyFont="1" applyFill="1" applyBorder="1" applyAlignment="1">
      <alignment horizontal="center"/>
    </xf>
    <xf numFmtId="0" fontId="9" fillId="2" borderId="1" xfId="2" applyFont="1" applyFill="1" applyBorder="1" applyAlignment="1">
      <alignment horizontal="right"/>
    </xf>
    <xf numFmtId="0" fontId="9" fillId="2" borderId="1" xfId="2" applyFont="1" applyFill="1" applyBorder="1" applyAlignment="1">
      <alignment horizontal="center"/>
    </xf>
    <xf numFmtId="0" fontId="9" fillId="2" borderId="3" xfId="2" applyFont="1" applyFill="1" applyBorder="1"/>
    <xf numFmtId="0" fontId="9" fillId="2" borderId="12" xfId="2" applyFont="1" applyFill="1" applyBorder="1"/>
    <xf numFmtId="164" fontId="9" fillId="2" borderId="3" xfId="0" applyNumberFormat="1" applyFont="1" applyFill="1" applyBorder="1"/>
    <xf numFmtId="0" fontId="7" fillId="2" borderId="4" xfId="2" applyFont="1" applyFill="1" applyBorder="1" applyAlignment="1">
      <alignment horizontal="center"/>
    </xf>
    <xf numFmtId="0" fontId="7" fillId="2" borderId="4" xfId="2" applyFont="1" applyFill="1" applyBorder="1" applyAlignment="1">
      <alignment horizontal="left"/>
    </xf>
    <xf numFmtId="0" fontId="9" fillId="2" borderId="5" xfId="2" applyFont="1" applyFill="1" applyBorder="1"/>
    <xf numFmtId="0" fontId="9" fillId="2" borderId="17" xfId="2" applyFont="1" applyFill="1" applyBorder="1"/>
    <xf numFmtId="164" fontId="9" fillId="2" borderId="5" xfId="0" applyNumberFormat="1" applyFont="1" applyFill="1" applyBorder="1"/>
    <xf numFmtId="0" fontId="9" fillId="2" borderId="4" xfId="2" applyFont="1" applyFill="1" applyBorder="1" applyAlignment="1">
      <alignment horizontal="center"/>
    </xf>
    <xf numFmtId="0" fontId="9" fillId="2" borderId="5" xfId="2" quotePrefix="1" applyFont="1" applyFill="1" applyBorder="1" applyAlignment="1"/>
    <xf numFmtId="165" fontId="7" fillId="2" borderId="5" xfId="1" applyNumberFormat="1" applyFont="1" applyFill="1" applyBorder="1"/>
    <xf numFmtId="165" fontId="9" fillId="2" borderId="5" xfId="1" applyNumberFormat="1" applyFont="1" applyFill="1" applyBorder="1"/>
    <xf numFmtId="165" fontId="9" fillId="2" borderId="17" xfId="1" applyNumberFormat="1" applyFont="1" applyFill="1" applyBorder="1"/>
    <xf numFmtId="0" fontId="9" fillId="2" borderId="5" xfId="2" applyFont="1" applyFill="1" applyBorder="1" applyAlignment="1"/>
    <xf numFmtId="165" fontId="7" fillId="2" borderId="20" xfId="1" applyNumberFormat="1" applyFont="1" applyFill="1" applyBorder="1"/>
    <xf numFmtId="165" fontId="7" fillId="2" borderId="21" xfId="1" applyNumberFormat="1" applyFont="1" applyFill="1" applyBorder="1"/>
    <xf numFmtId="1" fontId="7" fillId="2" borderId="5" xfId="2" applyNumberFormat="1" applyFont="1" applyFill="1" applyBorder="1"/>
    <xf numFmtId="1" fontId="9" fillId="2" borderId="5" xfId="2" applyNumberFormat="1" applyFont="1" applyFill="1" applyBorder="1"/>
    <xf numFmtId="1" fontId="9" fillId="2" borderId="17" xfId="2" applyNumberFormat="1" applyFont="1" applyFill="1" applyBorder="1"/>
    <xf numFmtId="164" fontId="9" fillId="2" borderId="22" xfId="0" applyNumberFormat="1" applyFont="1" applyFill="1" applyBorder="1"/>
    <xf numFmtId="0" fontId="9" fillId="2" borderId="5" xfId="0" applyFont="1" applyFill="1" applyBorder="1"/>
    <xf numFmtId="37" fontId="7" fillId="2" borderId="5" xfId="1" applyNumberFormat="1" applyFont="1" applyFill="1" applyBorder="1"/>
    <xf numFmtId="164" fontId="7" fillId="2" borderId="5" xfId="0" applyNumberFormat="1" applyFont="1" applyFill="1" applyBorder="1"/>
    <xf numFmtId="0" fontId="9" fillId="2" borderId="5" xfId="2" applyFont="1" applyFill="1" applyBorder="1" applyAlignment="1">
      <alignment horizontal="left"/>
    </xf>
    <xf numFmtId="165" fontId="7" fillId="2" borderId="22" xfId="1" applyNumberFormat="1" applyFont="1" applyFill="1" applyBorder="1"/>
    <xf numFmtId="1" fontId="7" fillId="2" borderId="22" xfId="2" applyNumberFormat="1" applyFont="1" applyFill="1" applyBorder="1"/>
    <xf numFmtId="0" fontId="7" fillId="2" borderId="4" xfId="2" applyFont="1" applyFill="1" applyBorder="1" applyAlignment="1"/>
    <xf numFmtId="166" fontId="9" fillId="2" borderId="5" xfId="2" applyNumberFormat="1" applyFont="1" applyFill="1" applyBorder="1"/>
    <xf numFmtId="166" fontId="9" fillId="2" borderId="17" xfId="2" applyNumberFormat="1" applyFont="1" applyFill="1" applyBorder="1"/>
    <xf numFmtId="164" fontId="7" fillId="2" borderId="5" xfId="1" applyNumberFormat="1" applyFont="1" applyFill="1" applyBorder="1"/>
    <xf numFmtId="0" fontId="9" fillId="2" borderId="4" xfId="2" applyFont="1" applyFill="1" applyBorder="1" applyAlignment="1">
      <alignment horizontal="left"/>
    </xf>
    <xf numFmtId="164" fontId="9" fillId="2" borderId="5" xfId="1" applyNumberFormat="1" applyFont="1" applyFill="1" applyBorder="1"/>
    <xf numFmtId="164" fontId="9" fillId="2" borderId="17" xfId="1" applyNumberFormat="1" applyFont="1" applyFill="1" applyBorder="1"/>
    <xf numFmtId="0" fontId="7" fillId="2" borderId="4" xfId="2" quotePrefix="1" applyFont="1" applyFill="1" applyBorder="1" applyAlignment="1">
      <alignment horizontal="left"/>
    </xf>
    <xf numFmtId="0" fontId="7" fillId="2" borderId="5" xfId="2" quotePrefix="1" applyFont="1" applyFill="1" applyBorder="1" applyAlignment="1">
      <alignment horizontal="left"/>
    </xf>
    <xf numFmtId="166" fontId="7" fillId="2" borderId="5" xfId="1" applyNumberFormat="1" applyFont="1" applyFill="1" applyBorder="1"/>
    <xf numFmtId="166" fontId="9" fillId="2" borderId="5" xfId="1" applyNumberFormat="1" applyFont="1" applyFill="1" applyBorder="1"/>
    <xf numFmtId="43" fontId="9" fillId="2" borderId="17" xfId="1" applyNumberFormat="1" applyFont="1" applyFill="1" applyBorder="1"/>
    <xf numFmtId="166" fontId="7" fillId="2" borderId="17" xfId="2" applyNumberFormat="1" applyFont="1" applyFill="1" applyBorder="1"/>
    <xf numFmtId="165" fontId="9" fillId="2" borderId="17" xfId="1" applyNumberFormat="1" applyFont="1" applyFill="1" applyBorder="1" applyAlignment="1">
      <alignment horizontal="center"/>
    </xf>
    <xf numFmtId="0" fontId="7" fillId="2" borderId="5" xfId="2" applyFont="1" applyFill="1" applyBorder="1"/>
    <xf numFmtId="164" fontId="7" fillId="2" borderId="17" xfId="0" applyNumberFormat="1" applyFont="1" applyFill="1" applyBorder="1"/>
    <xf numFmtId="0" fontId="9" fillId="2" borderId="4" xfId="2" applyFont="1" applyFill="1" applyBorder="1" applyAlignment="1"/>
    <xf numFmtId="43" fontId="9" fillId="2" borderId="5" xfId="1" applyNumberFormat="1" applyFont="1" applyFill="1" applyBorder="1"/>
    <xf numFmtId="164" fontId="9" fillId="2" borderId="17" xfId="0" applyNumberFormat="1" applyFont="1" applyFill="1" applyBorder="1"/>
    <xf numFmtId="0" fontId="9" fillId="2" borderId="5" xfId="2" quotePrefix="1" applyFont="1" applyFill="1" applyBorder="1" applyAlignment="1">
      <alignment horizontal="left"/>
    </xf>
    <xf numFmtId="0" fontId="9" fillId="2" borderId="6" xfId="2" applyFont="1" applyFill="1" applyBorder="1" applyAlignment="1">
      <alignment horizontal="center"/>
    </xf>
    <xf numFmtId="0" fontId="7" fillId="2" borderId="6" xfId="2" applyFont="1" applyFill="1" applyBorder="1" applyAlignment="1">
      <alignment horizontal="left"/>
    </xf>
    <xf numFmtId="0" fontId="9" fillId="2" borderId="8" xfId="2" quotePrefix="1" applyFont="1" applyFill="1" applyBorder="1" applyAlignment="1">
      <alignment horizontal="left"/>
    </xf>
    <xf numFmtId="166" fontId="7" fillId="2" borderId="23" xfId="1" applyNumberFormat="1" applyFont="1" applyFill="1" applyBorder="1"/>
    <xf numFmtId="164" fontId="9" fillId="2" borderId="23" xfId="0" applyNumberFormat="1" applyFont="1" applyFill="1" applyBorder="1"/>
    <xf numFmtId="164" fontId="9" fillId="2" borderId="24" xfId="0" applyNumberFormat="1" applyFont="1" applyFill="1" applyBorder="1"/>
    <xf numFmtId="1" fontId="7" fillId="2" borderId="17" xfId="2" applyNumberFormat="1" applyFont="1" applyFill="1" applyBorder="1"/>
    <xf numFmtId="43" fontId="9" fillId="2" borderId="5" xfId="0" applyNumberFormat="1" applyFont="1" applyFill="1" applyBorder="1"/>
    <xf numFmtId="164" fontId="9" fillId="2" borderId="4" xfId="1" applyNumberFormat="1" applyFont="1" applyFill="1" applyBorder="1" applyAlignment="1">
      <alignment horizontal="center"/>
    </xf>
    <xf numFmtId="164" fontId="9" fillId="2" borderId="0" xfId="1" applyNumberFormat="1" applyFont="1" applyFill="1" applyBorder="1"/>
    <xf numFmtId="0" fontId="9" fillId="2" borderId="0" xfId="2" applyFont="1" applyFill="1" applyBorder="1"/>
    <xf numFmtId="43" fontId="9" fillId="2" borderId="17" xfId="1" applyFont="1" applyFill="1" applyBorder="1"/>
    <xf numFmtId="0" fontId="7" fillId="2" borderId="0" xfId="2" applyFont="1" applyFill="1" applyBorder="1" applyAlignment="1">
      <alignment horizontal="left"/>
    </xf>
    <xf numFmtId="0" fontId="9" fillId="2" borderId="0" xfId="2" applyFont="1" applyFill="1" applyBorder="1" applyAlignment="1">
      <alignment horizontal="left"/>
    </xf>
    <xf numFmtId="43" fontId="9" fillId="2" borderId="17" xfId="0" applyNumberFormat="1" applyFont="1" applyFill="1" applyBorder="1"/>
    <xf numFmtId="167" fontId="9" fillId="2" borderId="5" xfId="2" applyNumberFormat="1" applyFont="1" applyFill="1" applyBorder="1"/>
    <xf numFmtId="167" fontId="9" fillId="2" borderId="17" xfId="2" applyNumberFormat="1" applyFont="1" applyFill="1" applyBorder="1"/>
    <xf numFmtId="0" fontId="9" fillId="2" borderId="7" xfId="2" applyFont="1" applyFill="1" applyBorder="1" applyAlignment="1">
      <alignment horizontal="left"/>
    </xf>
    <xf numFmtId="167" fontId="9" fillId="2" borderId="16" xfId="2" applyNumberFormat="1" applyFont="1" applyFill="1" applyBorder="1"/>
    <xf numFmtId="167" fontId="9" fillId="2" borderId="8" xfId="2" applyNumberFormat="1" applyFont="1" applyFill="1" applyBorder="1"/>
    <xf numFmtId="43" fontId="9" fillId="2" borderId="16" xfId="0" applyNumberFormat="1" applyFont="1" applyFill="1" applyBorder="1"/>
    <xf numFmtId="43" fontId="9" fillId="2" borderId="8" xfId="0" applyNumberFormat="1" applyFont="1" applyFill="1" applyBorder="1"/>
    <xf numFmtId="167" fontId="7" fillId="2" borderId="0" xfId="2" applyNumberFormat="1" applyFont="1" applyFill="1" applyBorder="1"/>
    <xf numFmtId="167" fontId="9" fillId="2" borderId="0" xfId="2" applyNumberFormat="1" applyFont="1" applyFill="1" applyBorder="1"/>
    <xf numFmtId="166" fontId="9" fillId="2" borderId="0" xfId="2" applyNumberFormat="1" applyFont="1" applyFill="1" applyBorder="1"/>
    <xf numFmtId="0" fontId="10" fillId="2" borderId="11" xfId="0" applyFont="1" applyFill="1" applyBorder="1" applyAlignment="1">
      <alignment horizontal="center" wrapText="1"/>
    </xf>
    <xf numFmtId="0" fontId="10" fillId="2" borderId="9" xfId="2" applyFont="1" applyFill="1" applyBorder="1" applyAlignment="1">
      <alignment horizontal="center"/>
    </xf>
    <xf numFmtId="164" fontId="10" fillId="2" borderId="11" xfId="0" applyNumberFormat="1" applyFont="1" applyFill="1" applyBorder="1" applyAlignment="1">
      <alignment horizontal="center"/>
    </xf>
    <xf numFmtId="0" fontId="9" fillId="2" borderId="12" xfId="2" applyFont="1" applyFill="1" applyBorder="1" applyAlignment="1">
      <alignment horizontal="center"/>
    </xf>
    <xf numFmtId="0" fontId="9" fillId="2" borderId="2" xfId="2" applyFont="1" applyFill="1" applyBorder="1" applyAlignment="1">
      <alignment horizontal="center"/>
    </xf>
    <xf numFmtId="0" fontId="9" fillId="2" borderId="3" xfId="2" applyFont="1" applyFill="1" applyBorder="1" applyAlignment="1">
      <alignment horizontal="left"/>
    </xf>
    <xf numFmtId="167" fontId="7" fillId="2" borderId="12" xfId="2" applyNumberFormat="1" applyFont="1" applyFill="1" applyBorder="1"/>
    <xf numFmtId="167" fontId="9" fillId="2" borderId="3" xfId="2" applyNumberFormat="1" applyFont="1" applyFill="1" applyBorder="1"/>
    <xf numFmtId="0" fontId="7" fillId="2" borderId="17" xfId="2" applyFont="1" applyFill="1" applyBorder="1" applyAlignment="1">
      <alignment horizontal="center"/>
    </xf>
    <xf numFmtId="167" fontId="7" fillId="2" borderId="17" xfId="2" applyNumberFormat="1" applyFont="1" applyFill="1" applyBorder="1"/>
    <xf numFmtId="0" fontId="9" fillId="2" borderId="17" xfId="2" applyFont="1" applyFill="1" applyBorder="1" applyAlignment="1">
      <alignment horizontal="center"/>
    </xf>
    <xf numFmtId="0" fontId="7" fillId="2" borderId="17" xfId="2" applyFont="1" applyFill="1" applyBorder="1"/>
    <xf numFmtId="164" fontId="9" fillId="2" borderId="17" xfId="1" applyNumberFormat="1" applyFont="1" applyFill="1" applyBorder="1" applyAlignment="1">
      <alignment horizontal="center"/>
    </xf>
    <xf numFmtId="164" fontId="9" fillId="2" borderId="0" xfId="1" quotePrefix="1" applyNumberFormat="1" applyFont="1" applyFill="1" applyBorder="1" applyAlignment="1">
      <alignment horizontal="center"/>
    </xf>
    <xf numFmtId="164" fontId="9" fillId="2" borderId="5" xfId="1" quotePrefix="1" applyNumberFormat="1" applyFont="1" applyFill="1" applyBorder="1" applyAlignment="1">
      <alignment horizontal="left"/>
    </xf>
    <xf numFmtId="164" fontId="7" fillId="2" borderId="17" xfId="1" applyNumberFormat="1" applyFont="1" applyFill="1" applyBorder="1"/>
    <xf numFmtId="0" fontId="9" fillId="2" borderId="0" xfId="2" quotePrefix="1" applyFont="1" applyFill="1" applyBorder="1" applyAlignment="1">
      <alignment horizontal="center"/>
    </xf>
    <xf numFmtId="43" fontId="9" fillId="2" borderId="5" xfId="1" applyFont="1" applyFill="1" applyBorder="1"/>
    <xf numFmtId="164" fontId="9" fillId="2" borderId="17" xfId="1" applyNumberFormat="1" applyFont="1" applyFill="1" applyBorder="1" applyAlignment="1">
      <alignment horizontal="right"/>
    </xf>
    <xf numFmtId="164" fontId="9" fillId="2" borderId="0" xfId="1" applyNumberFormat="1" applyFont="1" applyFill="1" applyBorder="1" applyAlignment="1">
      <alignment horizontal="center"/>
    </xf>
    <xf numFmtId="164" fontId="7" fillId="2" borderId="17" xfId="1" applyNumberFormat="1" applyFont="1" applyFill="1" applyBorder="1" applyAlignment="1">
      <alignment horizontal="right"/>
    </xf>
    <xf numFmtId="164" fontId="9" fillId="2" borderId="5" xfId="1" applyNumberFormat="1" applyFont="1" applyFill="1" applyBorder="1" applyAlignment="1">
      <alignment horizontal="right"/>
    </xf>
    <xf numFmtId="164" fontId="7" fillId="2" borderId="17" xfId="2" applyNumberFormat="1" applyFont="1" applyFill="1" applyBorder="1"/>
    <xf numFmtId="164" fontId="9" fillId="2" borderId="5" xfId="2" applyNumberFormat="1" applyFont="1" applyFill="1" applyBorder="1"/>
    <xf numFmtId="2" fontId="7" fillId="2" borderId="17" xfId="2" applyNumberFormat="1" applyFont="1" applyFill="1" applyBorder="1"/>
    <xf numFmtId="2" fontId="9" fillId="2" borderId="5" xfId="2" applyNumberFormat="1" applyFont="1" applyFill="1" applyBorder="1"/>
    <xf numFmtId="0" fontId="9" fillId="2" borderId="7" xfId="2" applyFont="1" applyFill="1" applyBorder="1" applyAlignment="1">
      <alignment horizontal="center"/>
    </xf>
    <xf numFmtId="0" fontId="9" fillId="2" borderId="8" xfId="2" applyFont="1" applyFill="1" applyBorder="1"/>
    <xf numFmtId="0" fontId="7" fillId="2" borderId="16" xfId="2" applyFont="1" applyFill="1" applyBorder="1"/>
    <xf numFmtId="2" fontId="7" fillId="2" borderId="1" xfId="2" applyNumberFormat="1" applyFont="1" applyFill="1" applyBorder="1"/>
    <xf numFmtId="0" fontId="9" fillId="2" borderId="2" xfId="2" applyFont="1" applyFill="1" applyBorder="1"/>
    <xf numFmtId="0" fontId="9" fillId="2" borderId="28" xfId="2" applyFont="1" applyFill="1" applyBorder="1" applyAlignment="1">
      <alignment horizontal="right"/>
    </xf>
    <xf numFmtId="0" fontId="7" fillId="2" borderId="12" xfId="2" applyFont="1" applyFill="1" applyBorder="1" applyAlignment="1">
      <alignment horizontal="center"/>
    </xf>
    <xf numFmtId="0" fontId="7" fillId="2" borderId="1" xfId="2" applyFont="1" applyFill="1" applyBorder="1"/>
    <xf numFmtId="0" fontId="9" fillId="2" borderId="4" xfId="2" applyFont="1" applyFill="1" applyBorder="1"/>
    <xf numFmtId="0" fontId="7" fillId="2" borderId="4" xfId="2" applyFont="1" applyFill="1" applyBorder="1"/>
    <xf numFmtId="0" fontId="9" fillId="2" borderId="6" xfId="2" applyFont="1" applyFill="1" applyBorder="1"/>
    <xf numFmtId="0" fontId="7" fillId="2" borderId="6" xfId="2" applyFont="1" applyFill="1" applyBorder="1"/>
    <xf numFmtId="0" fontId="9" fillId="2" borderId="7" xfId="2" applyFont="1" applyFill="1" applyBorder="1"/>
    <xf numFmtId="0" fontId="9" fillId="2" borderId="8" xfId="2" applyFont="1" applyFill="1" applyBorder="1" applyAlignment="1">
      <alignment horizontal="center"/>
    </xf>
    <xf numFmtId="0" fontId="7" fillId="2" borderId="0" xfId="2" applyFont="1" applyFill="1" applyBorder="1"/>
    <xf numFmtId="0" fontId="0" fillId="0" borderId="4" xfId="0" applyBorder="1"/>
    <xf numFmtId="0" fontId="11" fillId="0" borderId="0" xfId="0" applyFont="1" applyBorder="1"/>
    <xf numFmtId="0" fontId="0" fillId="0" borderId="0" xfId="0" applyBorder="1"/>
    <xf numFmtId="0" fontId="0" fillId="2" borderId="0" xfId="0" applyFill="1" applyBorder="1"/>
    <xf numFmtId="0" fontId="0" fillId="2" borderId="5" xfId="0" applyFill="1" applyBorder="1"/>
    <xf numFmtId="0" fontId="0" fillId="2" borderId="0" xfId="0" applyFill="1"/>
    <xf numFmtId="0" fontId="12" fillId="2" borderId="0" xfId="2" applyFont="1" applyFill="1" applyBorder="1"/>
    <xf numFmtId="0" fontId="0" fillId="0" borderId="4" xfId="0" applyBorder="1" applyAlignment="1">
      <alignment vertical="top"/>
    </xf>
    <xf numFmtId="0" fontId="0" fillId="0" borderId="6" xfId="0" applyBorder="1"/>
    <xf numFmtId="0" fontId="0" fillId="0" borderId="7" xfId="0" applyBorder="1"/>
    <xf numFmtId="0" fontId="0" fillId="2" borderId="7" xfId="0" applyFill="1" applyBorder="1"/>
    <xf numFmtId="0" fontId="0" fillId="2" borderId="8" xfId="0" applyFill="1" applyBorder="1"/>
    <xf numFmtId="164" fontId="11" fillId="0" borderId="0" xfId="1" applyNumberFormat="1" applyFont="1" applyAlignment="1">
      <alignment vertical="top"/>
    </xf>
    <xf numFmtId="164" fontId="11" fillId="0" borderId="0" xfId="1" applyNumberFormat="1" applyFont="1"/>
    <xf numFmtId="164" fontId="14" fillId="2" borderId="31" xfId="1" applyNumberFormat="1" applyFont="1" applyFill="1" applyBorder="1" applyAlignment="1">
      <alignment horizontal="center" vertical="top" wrapText="1"/>
    </xf>
    <xf numFmtId="164" fontId="11" fillId="0" borderId="32" xfId="1" applyNumberFormat="1" applyFont="1" applyBorder="1" applyAlignment="1">
      <alignment vertical="top" wrapText="1"/>
    </xf>
    <xf numFmtId="164" fontId="11" fillId="0" borderId="0" xfId="1" applyNumberFormat="1" applyFont="1" applyBorder="1" applyAlignment="1">
      <alignment vertical="top"/>
    </xf>
    <xf numFmtId="164" fontId="11" fillId="0" borderId="19" xfId="1" applyNumberFormat="1" applyFont="1" applyBorder="1" applyAlignment="1">
      <alignment vertical="top"/>
    </xf>
    <xf numFmtId="164" fontId="11" fillId="0" borderId="12" xfId="1" applyNumberFormat="1" applyFont="1" applyBorder="1" applyAlignment="1">
      <alignment vertical="top"/>
    </xf>
    <xf numFmtId="164" fontId="11" fillId="0" borderId="17" xfId="1" applyNumberFormat="1" applyFont="1" applyBorder="1" applyAlignment="1">
      <alignment vertical="top"/>
    </xf>
    <xf numFmtId="164" fontId="7" fillId="2" borderId="21" xfId="1" applyNumberFormat="1" applyFont="1" applyFill="1" applyBorder="1" applyAlignment="1">
      <alignment vertical="top"/>
    </xf>
    <xf numFmtId="164" fontId="7" fillId="2" borderId="17" xfId="1" applyNumberFormat="1" applyFont="1" applyFill="1" applyBorder="1" applyAlignment="1">
      <alignment vertical="top"/>
    </xf>
    <xf numFmtId="164" fontId="11" fillId="3" borderId="17" xfId="1" applyNumberFormat="1" applyFont="1" applyFill="1" applyBorder="1" applyAlignment="1">
      <alignment vertical="top"/>
    </xf>
    <xf numFmtId="164" fontId="11" fillId="0" borderId="24" xfId="1" applyNumberFormat="1" applyFont="1" applyBorder="1" applyAlignment="1">
      <alignment vertical="top"/>
    </xf>
    <xf numFmtId="164" fontId="11" fillId="0" borderId="28" xfId="1" applyNumberFormat="1" applyFont="1" applyBorder="1" applyAlignment="1">
      <alignment vertical="top"/>
    </xf>
    <xf numFmtId="164" fontId="11" fillId="0" borderId="16" xfId="1" applyNumberFormat="1" applyFont="1" applyBorder="1" applyAlignment="1">
      <alignment vertical="top"/>
    </xf>
    <xf numFmtId="166" fontId="7" fillId="2" borderId="21" xfId="1" applyNumberFormat="1" applyFont="1" applyFill="1" applyBorder="1"/>
    <xf numFmtId="166" fontId="7" fillId="2" borderId="20" xfId="1" applyNumberFormat="1" applyFont="1" applyFill="1" applyBorder="1"/>
    <xf numFmtId="0" fontId="15" fillId="0" borderId="0" xfId="3" applyFont="1"/>
    <xf numFmtId="0" fontId="16" fillId="0" borderId="0" xfId="3" applyFont="1" applyAlignment="1">
      <alignment wrapText="1"/>
    </xf>
    <xf numFmtId="41" fontId="16" fillId="0" borderId="0" xfId="3" applyNumberFormat="1" applyFont="1" applyAlignment="1">
      <alignment wrapText="1"/>
    </xf>
    <xf numFmtId="9" fontId="17" fillId="0" borderId="0" xfId="4" applyNumberFormat="1"/>
    <xf numFmtId="0" fontId="17" fillId="0" borderId="0" xfId="4"/>
    <xf numFmtId="0" fontId="16" fillId="0" borderId="0" xfId="3" applyFont="1"/>
    <xf numFmtId="41" fontId="15" fillId="4" borderId="33" xfId="3" applyNumberFormat="1" applyFont="1" applyFill="1" applyBorder="1" applyAlignment="1">
      <alignment horizontal="center" vertical="top" wrapText="1"/>
    </xf>
    <xf numFmtId="41" fontId="15" fillId="4" borderId="34" xfId="3" applyNumberFormat="1" applyFont="1" applyFill="1" applyBorder="1" applyAlignment="1">
      <alignment horizontal="center" vertical="top" wrapText="1"/>
    </xf>
    <xf numFmtId="41" fontId="15" fillId="4" borderId="35" xfId="3" applyNumberFormat="1" applyFont="1" applyFill="1" applyBorder="1" applyAlignment="1">
      <alignment horizontal="center" vertical="top" wrapText="1"/>
    </xf>
    <xf numFmtId="0" fontId="16" fillId="0" borderId="36" xfId="3" applyFont="1" applyBorder="1" applyAlignment="1">
      <alignment horizontal="center"/>
    </xf>
    <xf numFmtId="165" fontId="18" fillId="0" borderId="37" xfId="5" applyNumberFormat="1" applyFont="1" applyFill="1" applyBorder="1" applyAlignment="1">
      <alignment horizontal="center" wrapText="1"/>
    </xf>
    <xf numFmtId="0" fontId="16" fillId="0" borderId="38" xfId="3" applyFont="1" applyBorder="1" applyAlignment="1">
      <alignment horizontal="center"/>
    </xf>
    <xf numFmtId="41" fontId="16" fillId="0" borderId="39" xfId="5" applyNumberFormat="1" applyFont="1" applyFill="1" applyBorder="1" applyAlignment="1">
      <alignment wrapText="1"/>
    </xf>
    <xf numFmtId="41" fontId="16" fillId="0" borderId="40" xfId="5" applyNumberFormat="1" applyFont="1" applyFill="1" applyBorder="1" applyAlignment="1">
      <alignment wrapText="1"/>
    </xf>
    <xf numFmtId="0" fontId="16" fillId="0" borderId="41" xfId="3" applyFont="1" applyBorder="1" applyAlignment="1">
      <alignment horizontal="center"/>
    </xf>
    <xf numFmtId="41" fontId="16" fillId="0" borderId="42" xfId="5" applyNumberFormat="1" applyFont="1" applyFill="1" applyBorder="1" applyAlignment="1">
      <alignment wrapText="1"/>
    </xf>
    <xf numFmtId="41" fontId="16" fillId="0" borderId="43" xfId="5" applyNumberFormat="1" applyFont="1" applyFill="1" applyBorder="1" applyAlignment="1">
      <alignment wrapText="1"/>
    </xf>
    <xf numFmtId="0" fontId="16" fillId="0" borderId="44" xfId="3" applyFont="1" applyBorder="1" applyAlignment="1">
      <alignment horizontal="center" wrapText="1"/>
    </xf>
    <xf numFmtId="41" fontId="16" fillId="0" borderId="45" xfId="5" applyNumberFormat="1" applyFont="1" applyFill="1" applyBorder="1" applyAlignment="1">
      <alignment wrapText="1"/>
    </xf>
    <xf numFmtId="41" fontId="16" fillId="0" borderId="46" xfId="5" applyNumberFormat="1" applyFont="1" applyFill="1" applyBorder="1" applyAlignment="1">
      <alignment wrapText="1"/>
    </xf>
    <xf numFmtId="41" fontId="15" fillId="4" borderId="47" xfId="3" applyNumberFormat="1" applyFont="1" applyFill="1" applyBorder="1" applyAlignment="1">
      <alignment horizontal="center" vertical="top" wrapText="1"/>
    </xf>
    <xf numFmtId="41" fontId="15" fillId="4" borderId="48" xfId="5" applyNumberFormat="1" applyFont="1" applyFill="1" applyBorder="1" applyAlignment="1">
      <alignment horizontal="center" vertical="top" wrapText="1"/>
    </xf>
    <xf numFmtId="0" fontId="15" fillId="5" borderId="1" xfId="3" applyFont="1" applyFill="1" applyBorder="1" applyAlignment="1">
      <alignment horizontal="right" wrapText="1"/>
    </xf>
    <xf numFmtId="41" fontId="15" fillId="5" borderId="3" xfId="3" applyNumberFormat="1" applyFont="1" applyFill="1" applyBorder="1" applyAlignment="1">
      <alignment horizontal="right" wrapText="1"/>
    </xf>
    <xf numFmtId="0" fontId="15" fillId="5" borderId="6" xfId="3" applyFont="1" applyFill="1" applyBorder="1" applyAlignment="1">
      <alignment horizontal="right" wrapText="1"/>
    </xf>
    <xf numFmtId="169" fontId="15" fillId="5" borderId="8" xfId="3" applyNumberFormat="1" applyFont="1" applyFill="1" applyBorder="1" applyAlignment="1">
      <alignment horizontal="right" wrapText="1"/>
    </xf>
    <xf numFmtId="0" fontId="17" fillId="6" borderId="0" xfId="4" applyFill="1"/>
    <xf numFmtId="0" fontId="19" fillId="0" borderId="0" xfId="0" applyFont="1" applyFill="1"/>
    <xf numFmtId="164" fontId="0" fillId="0" borderId="0" xfId="1" applyNumberFormat="1" applyFont="1"/>
    <xf numFmtId="0" fontId="14" fillId="0" borderId="0" xfId="6" applyNumberFormat="1" applyFont="1" applyFill="1" applyBorder="1" applyAlignment="1">
      <alignment vertical="top"/>
    </xf>
    <xf numFmtId="43" fontId="0" fillId="0" borderId="0" xfId="1" applyNumberFormat="1" applyFont="1"/>
    <xf numFmtId="0" fontId="14" fillId="0" borderId="0" xfId="0" applyFont="1" applyFill="1"/>
    <xf numFmtId="0" fontId="0" fillId="7" borderId="30" xfId="0" applyFill="1" applyBorder="1"/>
    <xf numFmtId="164" fontId="0" fillId="7" borderId="30" xfId="1" applyNumberFormat="1" applyFont="1" applyFill="1" applyBorder="1"/>
    <xf numFmtId="0" fontId="0" fillId="7" borderId="30" xfId="0" quotePrefix="1" applyFill="1" applyBorder="1"/>
    <xf numFmtId="165" fontId="13" fillId="7" borderId="0" xfId="7" applyNumberFormat="1" applyFont="1" applyFill="1" applyBorder="1"/>
    <xf numFmtId="0" fontId="0" fillId="7" borderId="49" xfId="0" applyFill="1" applyBorder="1"/>
    <xf numFmtId="164" fontId="19" fillId="7" borderId="49" xfId="1" applyNumberFormat="1" applyFont="1" applyFill="1" applyBorder="1" applyAlignment="1">
      <alignment horizontal="center"/>
    </xf>
    <xf numFmtId="164" fontId="0" fillId="7" borderId="49" xfId="1" applyNumberFormat="1" applyFont="1" applyFill="1" applyBorder="1"/>
    <xf numFmtId="165" fontId="13" fillId="7" borderId="49" xfId="7" applyNumberFormat="1" applyFont="1" applyFill="1" applyBorder="1"/>
    <xf numFmtId="165" fontId="13" fillId="7" borderId="49" xfId="7" applyNumberFormat="1" applyFont="1" applyFill="1" applyBorder="1" applyAlignment="1">
      <alignment horizontal="center" wrapText="1"/>
    </xf>
    <xf numFmtId="165" fontId="13" fillId="7" borderId="0" xfId="7" applyNumberFormat="1" applyFont="1" applyFill="1" applyBorder="1" applyAlignment="1">
      <alignment wrapText="1"/>
    </xf>
    <xf numFmtId="14" fontId="0" fillId="0" borderId="0" xfId="0" applyNumberFormat="1"/>
    <xf numFmtId="164" fontId="0" fillId="0" borderId="0" xfId="0" applyNumberFormat="1"/>
    <xf numFmtId="43" fontId="0" fillId="0" borderId="0" xfId="0" applyNumberFormat="1"/>
    <xf numFmtId="14" fontId="0" fillId="3" borderId="0" xfId="0" applyNumberFormat="1" applyFill="1"/>
    <xf numFmtId="164" fontId="0" fillId="3" borderId="0" xfId="1" applyNumberFormat="1" applyFont="1" applyFill="1"/>
    <xf numFmtId="164" fontId="0" fillId="3" borderId="0" xfId="0" applyNumberFormat="1" applyFill="1"/>
    <xf numFmtId="43" fontId="0" fillId="3" borderId="0" xfId="0" applyNumberFormat="1" applyFill="1"/>
    <xf numFmtId="164" fontId="13" fillId="7" borderId="31" xfId="1" applyNumberFormat="1" applyFont="1" applyFill="1" applyBorder="1"/>
    <xf numFmtId="164" fontId="13" fillId="7" borderId="31" xfId="0" applyNumberFormat="1" applyFont="1" applyFill="1" applyBorder="1"/>
    <xf numFmtId="43" fontId="0" fillId="0" borderId="0" xfId="1" applyFont="1"/>
    <xf numFmtId="0" fontId="20" fillId="0" borderId="50" xfId="8" applyFont="1" applyFill="1" applyBorder="1" applyAlignment="1">
      <alignment vertical="top"/>
    </xf>
    <xf numFmtId="164" fontId="20" fillId="0" borderId="50" xfId="1" applyNumberFormat="1" applyFont="1" applyFill="1" applyBorder="1" applyAlignment="1">
      <alignment vertical="top"/>
    </xf>
    <xf numFmtId="170" fontId="20" fillId="0" borderId="31" xfId="9" applyNumberFormat="1" applyFont="1" applyFill="1" applyBorder="1" applyAlignment="1">
      <alignment horizontal="center" vertical="top" wrapText="1"/>
    </xf>
    <xf numFmtId="0" fontId="20" fillId="0" borderId="50" xfId="0" applyFont="1" applyFill="1" applyBorder="1" applyAlignment="1">
      <alignment vertical="top"/>
    </xf>
    <xf numFmtId="0" fontId="21" fillId="2" borderId="0" xfId="0" applyNumberFormat="1" applyFont="1" applyFill="1" applyBorder="1" applyAlignment="1">
      <alignment horizontal="left" vertical="top"/>
    </xf>
    <xf numFmtId="0" fontId="21" fillId="2" borderId="0" xfId="0" applyNumberFormat="1" applyFont="1" applyFill="1" applyBorder="1" applyAlignment="1">
      <alignment vertical="top"/>
    </xf>
    <xf numFmtId="164" fontId="0" fillId="0" borderId="0" xfId="1" applyNumberFormat="1" applyFont="1" applyAlignment="1">
      <alignment vertical="top"/>
    </xf>
    <xf numFmtId="0" fontId="0" fillId="0" borderId="0" xfId="0" applyAlignment="1">
      <alignment vertical="top"/>
    </xf>
    <xf numFmtId="0" fontId="0" fillId="0" borderId="31" xfId="0" applyBorder="1" applyAlignment="1">
      <alignment vertical="top"/>
    </xf>
    <xf numFmtId="164" fontId="0" fillId="0" borderId="31" xfId="0" applyNumberFormat="1" applyBorder="1" applyAlignment="1">
      <alignment vertical="top"/>
    </xf>
    <xf numFmtId="0" fontId="0" fillId="8" borderId="0" xfId="0" applyNumberFormat="1" applyFont="1" applyFill="1" applyBorder="1" applyAlignment="1">
      <alignment vertical="top"/>
    </xf>
    <xf numFmtId="164" fontId="0" fillId="8" borderId="0" xfId="1" applyNumberFormat="1" applyFont="1" applyFill="1" applyBorder="1" applyAlignment="1">
      <alignment vertical="top"/>
    </xf>
    <xf numFmtId="0" fontId="22" fillId="8" borderId="0" xfId="0" applyNumberFormat="1" applyFont="1" applyFill="1" applyBorder="1" applyAlignment="1">
      <alignment vertical="top"/>
    </xf>
    <xf numFmtId="164" fontId="0" fillId="3" borderId="0" xfId="1" applyNumberFormat="1" applyFont="1" applyFill="1" applyBorder="1" applyAlignment="1">
      <alignment vertical="top"/>
    </xf>
    <xf numFmtId="164" fontId="0" fillId="3" borderId="0" xfId="1" applyNumberFormat="1" applyFont="1" applyFill="1" applyAlignment="1">
      <alignment vertical="top"/>
    </xf>
    <xf numFmtId="43" fontId="0" fillId="3" borderId="0" xfId="1" applyFont="1" applyFill="1"/>
    <xf numFmtId="0" fontId="0" fillId="0" borderId="9" xfId="0" applyBorder="1"/>
    <xf numFmtId="0" fontId="0" fillId="0" borderId="10" xfId="0" applyBorder="1"/>
    <xf numFmtId="43" fontId="0" fillId="0" borderId="10" xfId="1" applyFont="1" applyBorder="1"/>
    <xf numFmtId="164" fontId="0" fillId="0" borderId="10" xfId="1" applyNumberFormat="1" applyFont="1" applyBorder="1"/>
    <xf numFmtId="164" fontId="0" fillId="0" borderId="11" xfId="1" applyNumberFormat="1" applyFont="1" applyBorder="1"/>
    <xf numFmtId="0" fontId="13" fillId="0" borderId="0" xfId="0" applyFont="1"/>
    <xf numFmtId="43" fontId="0" fillId="0" borderId="0" xfId="1" applyFont="1" applyFill="1"/>
    <xf numFmtId="0" fontId="23" fillId="0" borderId="51" xfId="0" applyNumberFormat="1" applyFont="1" applyFill="1" applyBorder="1" applyAlignment="1"/>
    <xf numFmtId="0" fontId="29" fillId="0" borderId="0" xfId="6" applyFont="1" applyFill="1" applyAlignment="1">
      <alignment vertical="top"/>
    </xf>
    <xf numFmtId="0" fontId="29" fillId="0" borderId="0" xfId="6" applyFont="1" applyFill="1" applyAlignment="1">
      <alignment horizontal="center" vertical="top"/>
    </xf>
    <xf numFmtId="0" fontId="24" fillId="0" borderId="0" xfId="6" applyFont="1" applyFill="1" applyAlignment="1">
      <alignment horizontal="center" vertical="top"/>
    </xf>
    <xf numFmtId="0" fontId="24" fillId="0" borderId="0" xfId="6" applyFont="1" applyFill="1" applyAlignment="1"/>
    <xf numFmtId="0" fontId="24" fillId="0" borderId="0" xfId="6" applyFont="1" applyFill="1" applyBorder="1" applyAlignment="1"/>
    <xf numFmtId="0" fontId="25" fillId="0" borderId="0" xfId="0" applyFont="1" applyFill="1" applyAlignment="1"/>
    <xf numFmtId="0" fontId="26" fillId="0" borderId="10" xfId="2" applyFont="1" applyFill="1" applyBorder="1" applyAlignment="1">
      <alignment horizontal="center"/>
    </xf>
    <xf numFmtId="0" fontId="26" fillId="0" borderId="11" xfId="2" applyFont="1" applyFill="1" applyBorder="1" applyAlignment="1">
      <alignment horizontal="center"/>
    </xf>
    <xf numFmtId="0" fontId="27" fillId="0" borderId="12" xfId="2" applyFont="1" applyFill="1" applyBorder="1" applyAlignment="1">
      <alignment horizontal="right"/>
    </xf>
    <xf numFmtId="0" fontId="26" fillId="0" borderId="3" xfId="2" applyFont="1" applyFill="1" applyBorder="1" applyAlignment="1">
      <alignment horizontal="center"/>
    </xf>
    <xf numFmtId="0" fontId="27" fillId="0" borderId="17" xfId="2" applyFont="1" applyFill="1" applyBorder="1" applyAlignment="1">
      <alignment horizontal="right"/>
    </xf>
    <xf numFmtId="0" fontId="27" fillId="0" borderId="0" xfId="2" applyFont="1" applyFill="1" applyBorder="1" applyAlignment="1">
      <alignment horizontal="center"/>
    </xf>
    <xf numFmtId="0" fontId="26" fillId="0" borderId="9" xfId="2" applyFont="1" applyFill="1" applyBorder="1" applyAlignment="1">
      <alignment horizontal="center"/>
    </xf>
    <xf numFmtId="0" fontId="26" fillId="0" borderId="27" xfId="2" applyFont="1" applyFill="1" applyBorder="1" applyAlignment="1">
      <alignment horizontal="center"/>
    </xf>
    <xf numFmtId="0" fontId="27" fillId="0" borderId="16" xfId="2" applyFont="1" applyFill="1" applyBorder="1" applyAlignment="1">
      <alignment horizontal="right"/>
    </xf>
    <xf numFmtId="0" fontId="27" fillId="0" borderId="13" xfId="2" applyFont="1" applyFill="1" applyBorder="1" applyAlignment="1">
      <alignment horizontal="center"/>
    </xf>
    <xf numFmtId="0" fontId="0" fillId="0" borderId="1" xfId="0" applyBorder="1" applyAlignment="1"/>
    <xf numFmtId="0" fontId="0" fillId="0" borderId="12" xfId="0" applyBorder="1" applyAlignment="1"/>
    <xf numFmtId="0" fontId="0" fillId="0" borderId="3" xfId="0" applyBorder="1" applyAlignment="1"/>
    <xf numFmtId="0" fontId="0" fillId="0" borderId="0" xfId="0" applyAlignment="1"/>
    <xf numFmtId="0" fontId="0" fillId="0" borderId="17" xfId="0" applyBorder="1" applyAlignment="1">
      <alignment horizontal="justify" vertical="top" wrapText="1"/>
    </xf>
    <xf numFmtId="164" fontId="0" fillId="0" borderId="17" xfId="1" applyNumberFormat="1" applyFont="1" applyBorder="1" applyAlignment="1"/>
    <xf numFmtId="164" fontId="0" fillId="0" borderId="5" xfId="1" applyNumberFormat="1" applyFont="1" applyBorder="1" applyAlignment="1"/>
    <xf numFmtId="0" fontId="0" fillId="0" borderId="6" xfId="0" applyBorder="1" applyAlignment="1">
      <alignment vertical="top"/>
    </xf>
    <xf numFmtId="0" fontId="30" fillId="0" borderId="16" xfId="0" applyFont="1" applyBorder="1" applyAlignment="1">
      <alignment horizontal="justify" vertical="top" wrapText="1"/>
    </xf>
    <xf numFmtId="43" fontId="0" fillId="0" borderId="16" xfId="1" applyFont="1" applyBorder="1" applyAlignment="1"/>
    <xf numFmtId="0" fontId="13" fillId="0" borderId="0" xfId="0" applyFont="1" applyAlignment="1"/>
    <xf numFmtId="0" fontId="30" fillId="0" borderId="0" xfId="0" applyFont="1" applyAlignment="1">
      <alignment horizontal="justify" vertical="top" wrapText="1"/>
    </xf>
    <xf numFmtId="0" fontId="0" fillId="0" borderId="0" xfId="0" applyAlignment="1">
      <alignment horizontal="justify" vertical="top"/>
    </xf>
    <xf numFmtId="0" fontId="0" fillId="0" borderId="0" xfId="0" applyAlignment="1">
      <alignment horizontal="center"/>
    </xf>
    <xf numFmtId="170" fontId="24" fillId="0" borderId="0" xfId="6" applyNumberFormat="1" applyFont="1" applyFill="1" applyAlignment="1">
      <alignment horizontal="left" vertical="top"/>
    </xf>
    <xf numFmtId="0" fontId="23" fillId="0" borderId="0" xfId="6" applyFont="1" applyFill="1" applyAlignment="1">
      <alignment vertical="top"/>
    </xf>
    <xf numFmtId="0" fontId="23" fillId="0" borderId="0" xfId="6" applyFont="1" applyFill="1" applyBorder="1" applyAlignment="1">
      <alignment vertical="top"/>
    </xf>
    <xf numFmtId="0" fontId="31" fillId="0" borderId="0" xfId="0" applyFont="1" applyFill="1"/>
    <xf numFmtId="0" fontId="32" fillId="0" borderId="0" xfId="2" applyFont="1" applyFill="1" applyBorder="1" applyAlignment="1">
      <alignment vertical="top"/>
    </xf>
    <xf numFmtId="0" fontId="33" fillId="0" borderId="0" xfId="2" applyFont="1" applyFill="1" applyBorder="1" applyAlignment="1">
      <alignment vertical="top"/>
    </xf>
    <xf numFmtId="0" fontId="33" fillId="0" borderId="12" xfId="2" applyFont="1" applyFill="1" applyBorder="1" applyAlignment="1">
      <alignment horizontal="right" vertical="top"/>
    </xf>
    <xf numFmtId="0" fontId="33" fillId="0" borderId="17" xfId="2" applyFont="1" applyFill="1" applyBorder="1" applyAlignment="1">
      <alignment horizontal="right" vertical="top"/>
    </xf>
    <xf numFmtId="0" fontId="33" fillId="0" borderId="18" xfId="2" applyFont="1" applyFill="1" applyBorder="1" applyAlignment="1">
      <alignment horizontal="center" vertical="top"/>
    </xf>
    <xf numFmtId="0" fontId="32" fillId="0" borderId="18" xfId="2" applyFont="1" applyFill="1" applyBorder="1" applyAlignment="1">
      <alignment horizontal="center" vertical="top"/>
    </xf>
    <xf numFmtId="0" fontId="33" fillId="0" borderId="16" xfId="2" applyFont="1" applyFill="1" applyBorder="1" applyAlignment="1">
      <alignment horizontal="right" vertical="top"/>
    </xf>
    <xf numFmtId="0" fontId="33" fillId="0" borderId="4" xfId="2" applyFont="1" applyFill="1" applyBorder="1" applyAlignment="1">
      <alignment horizontal="right" vertical="top"/>
    </xf>
    <xf numFmtId="0" fontId="33" fillId="0" borderId="17" xfId="2" applyFont="1" applyFill="1" applyBorder="1" applyAlignment="1">
      <alignment vertical="top"/>
    </xf>
    <xf numFmtId="0" fontId="33" fillId="0" borderId="5" xfId="2" applyFont="1" applyFill="1" applyBorder="1" applyAlignment="1">
      <alignment vertical="top"/>
    </xf>
    <xf numFmtId="0" fontId="33" fillId="0" borderId="5" xfId="2" applyFont="1" applyFill="1" applyBorder="1" applyAlignment="1">
      <alignment horizontal="right" vertical="top"/>
    </xf>
    <xf numFmtId="0" fontId="33" fillId="0" borderId="0" xfId="2" quotePrefix="1" applyFont="1" applyFill="1" applyBorder="1" applyAlignment="1">
      <alignment vertical="top"/>
    </xf>
    <xf numFmtId="164" fontId="32" fillId="0" borderId="5" xfId="1" applyNumberFormat="1" applyFont="1" applyFill="1" applyBorder="1" applyAlignment="1">
      <alignment horizontal="right" vertical="top"/>
    </xf>
    <xf numFmtId="165" fontId="32" fillId="0" borderId="20" xfId="10" applyNumberFormat="1" applyFont="1" applyFill="1" applyBorder="1" applyAlignment="1">
      <alignment horizontal="right" vertical="top"/>
    </xf>
    <xf numFmtId="1" fontId="33" fillId="0" borderId="5" xfId="2" applyNumberFormat="1" applyFont="1" applyFill="1" applyBorder="1" applyAlignment="1">
      <alignment horizontal="right" vertical="top"/>
    </xf>
    <xf numFmtId="164" fontId="33" fillId="0" borderId="5" xfId="6" applyNumberFormat="1" applyFont="1" applyFill="1" applyBorder="1" applyAlignment="1">
      <alignment horizontal="right" vertical="top"/>
    </xf>
    <xf numFmtId="164" fontId="33" fillId="0" borderId="17" xfId="1" applyNumberFormat="1" applyFont="1" applyFill="1" applyBorder="1" applyAlignment="1">
      <alignment horizontal="right" vertical="top"/>
    </xf>
    <xf numFmtId="164" fontId="33" fillId="0" borderId="5" xfId="1" applyNumberFormat="1" applyFont="1" applyFill="1" applyBorder="1" applyAlignment="1">
      <alignment horizontal="right" vertical="top"/>
    </xf>
    <xf numFmtId="164" fontId="32" fillId="0" borderId="5" xfId="6" applyNumberFormat="1" applyFont="1" applyFill="1" applyBorder="1" applyAlignment="1">
      <alignment horizontal="right" vertical="top"/>
    </xf>
    <xf numFmtId="164" fontId="31" fillId="0" borderId="0" xfId="0" applyNumberFormat="1" applyFont="1" applyFill="1"/>
    <xf numFmtId="1" fontId="32" fillId="0" borderId="5" xfId="2" applyNumberFormat="1" applyFont="1" applyFill="1" applyBorder="1" applyAlignment="1">
      <alignment horizontal="right" vertical="top"/>
    </xf>
    <xf numFmtId="1" fontId="33" fillId="0" borderId="17" xfId="2" applyNumberFormat="1" applyFont="1" applyFill="1" applyBorder="1" applyAlignment="1">
      <alignment horizontal="right" vertical="top"/>
    </xf>
    <xf numFmtId="43" fontId="33" fillId="0" borderId="17" xfId="6" applyNumberFormat="1" applyFont="1" applyFill="1" applyBorder="1" applyAlignment="1">
      <alignment horizontal="right" vertical="top"/>
    </xf>
    <xf numFmtId="167" fontId="33" fillId="0" borderId="5" xfId="2" applyNumberFormat="1" applyFont="1" applyFill="1" applyBorder="1" applyAlignment="1">
      <alignment horizontal="right" vertical="top"/>
    </xf>
    <xf numFmtId="167" fontId="33" fillId="0" borderId="17" xfId="2" applyNumberFormat="1" applyFont="1" applyFill="1" applyBorder="1" applyAlignment="1">
      <alignment horizontal="right" vertical="top"/>
    </xf>
    <xf numFmtId="0" fontId="33" fillId="0" borderId="7" xfId="2" applyFont="1" applyFill="1" applyBorder="1" applyAlignment="1">
      <alignment horizontal="left" vertical="top"/>
    </xf>
    <xf numFmtId="167" fontId="33" fillId="0" borderId="16" xfId="2" applyNumberFormat="1" applyFont="1" applyFill="1" applyBorder="1" applyAlignment="1">
      <alignment horizontal="right" vertical="top"/>
    </xf>
    <xf numFmtId="167" fontId="33" fillId="0" borderId="8" xfId="2" applyNumberFormat="1" applyFont="1" applyFill="1" applyBorder="1" applyAlignment="1">
      <alignment horizontal="right" vertical="top"/>
    </xf>
    <xf numFmtId="167" fontId="32" fillId="0" borderId="0" xfId="2" applyNumberFormat="1" applyFont="1" applyFill="1" applyBorder="1" applyAlignment="1">
      <alignment vertical="top"/>
    </xf>
    <xf numFmtId="0" fontId="23" fillId="0" borderId="0" xfId="0" applyFont="1" applyFill="1" applyBorder="1" applyAlignment="1">
      <alignment horizontal="center" vertical="top"/>
    </xf>
    <xf numFmtId="0" fontId="37" fillId="0" borderId="0" xfId="0" applyFont="1" applyFill="1" applyBorder="1" applyAlignment="1">
      <alignment horizontal="left" vertical="top"/>
    </xf>
    <xf numFmtId="0" fontId="37" fillId="0" borderId="31" xfId="0" applyFont="1" applyFill="1" applyBorder="1" applyAlignment="1">
      <alignment horizontal="center" vertical="top"/>
    </xf>
    <xf numFmtId="0" fontId="37" fillId="0" borderId="0" xfId="6" applyFont="1" applyFill="1" applyAlignment="1">
      <alignment vertical="top"/>
    </xf>
    <xf numFmtId="164" fontId="23" fillId="0" borderId="17" xfId="1" applyNumberFormat="1" applyFont="1" applyFill="1" applyBorder="1" applyAlignment="1">
      <alignment vertical="top"/>
    </xf>
    <xf numFmtId="165" fontId="32" fillId="0" borderId="5" xfId="10" applyNumberFormat="1" applyFont="1" applyFill="1" applyBorder="1" applyAlignment="1">
      <alignment horizontal="right" vertical="top"/>
    </xf>
    <xf numFmtId="164" fontId="37" fillId="0" borderId="17" xfId="1" applyNumberFormat="1" applyFont="1" applyFill="1" applyBorder="1" applyAlignment="1">
      <alignment vertical="top"/>
    </xf>
    <xf numFmtId="164" fontId="32" fillId="0" borderId="5" xfId="10" applyNumberFormat="1" applyFont="1" applyFill="1" applyBorder="1" applyAlignment="1">
      <alignment horizontal="right" vertical="top"/>
    </xf>
    <xf numFmtId="166" fontId="32" fillId="0" borderId="5" xfId="2" applyNumberFormat="1" applyFont="1" applyFill="1" applyBorder="1" applyAlignment="1">
      <alignment horizontal="right" vertical="top"/>
    </xf>
    <xf numFmtId="43" fontId="32" fillId="0" borderId="5" xfId="1" applyFont="1" applyFill="1" applyBorder="1" applyAlignment="1">
      <alignment horizontal="right" vertical="top"/>
    </xf>
    <xf numFmtId="167" fontId="32" fillId="0" borderId="5" xfId="2" applyNumberFormat="1" applyFont="1" applyFill="1" applyBorder="1" applyAlignment="1">
      <alignment horizontal="right" vertical="top"/>
    </xf>
    <xf numFmtId="167" fontId="32" fillId="0" borderId="8" xfId="2" applyNumberFormat="1" applyFont="1" applyFill="1" applyBorder="1" applyAlignment="1">
      <alignment horizontal="right" vertical="top"/>
    </xf>
    <xf numFmtId="165" fontId="33" fillId="0" borderId="20" xfId="10" applyNumberFormat="1" applyFont="1" applyFill="1" applyBorder="1" applyAlignment="1">
      <alignment horizontal="right" vertical="top"/>
    </xf>
    <xf numFmtId="164" fontId="33" fillId="0" borderId="21" xfId="1" applyNumberFormat="1" applyFont="1" applyFill="1" applyBorder="1" applyAlignment="1">
      <alignment horizontal="right" vertical="top"/>
    </xf>
    <xf numFmtId="164" fontId="33" fillId="0" borderId="28" xfId="1" applyNumberFormat="1" applyFont="1" applyFill="1" applyBorder="1" applyAlignment="1">
      <alignment horizontal="right" vertical="top"/>
    </xf>
    <xf numFmtId="0" fontId="0" fillId="9" borderId="0" xfId="0" applyFill="1"/>
    <xf numFmtId="164" fontId="38" fillId="0" borderId="0" xfId="1" quotePrefix="1" applyNumberFormat="1" applyFont="1" applyFill="1" applyAlignment="1">
      <alignment vertical="top"/>
    </xf>
    <xf numFmtId="171" fontId="0" fillId="0" borderId="0" xfId="1" applyNumberFormat="1" applyFont="1" applyFill="1" applyAlignment="1">
      <alignment vertical="top"/>
    </xf>
    <xf numFmtId="170" fontId="20" fillId="2" borderId="31" xfId="9" applyNumberFormat="1" applyFont="1" applyFill="1" applyBorder="1" applyAlignment="1">
      <alignment horizontal="center" vertical="top" wrapText="1"/>
    </xf>
    <xf numFmtId="0" fontId="0" fillId="10" borderId="50" xfId="0" applyFill="1" applyBorder="1"/>
    <xf numFmtId="164" fontId="32" fillId="0" borderId="17" xfId="1" applyNumberFormat="1" applyFont="1" applyFill="1" applyBorder="1" applyAlignment="1">
      <alignment horizontal="right" vertical="top"/>
    </xf>
    <xf numFmtId="164" fontId="32" fillId="0" borderId="21" xfId="1" applyNumberFormat="1" applyFont="1" applyFill="1" applyBorder="1" applyAlignment="1">
      <alignment horizontal="right" vertical="top"/>
    </xf>
    <xf numFmtId="164" fontId="32" fillId="0" borderId="28" xfId="1" applyNumberFormat="1" applyFont="1" applyFill="1" applyBorder="1" applyAlignment="1">
      <alignment horizontal="right" vertical="top"/>
    </xf>
    <xf numFmtId="1" fontId="32" fillId="0" borderId="17" xfId="2" applyNumberFormat="1" applyFont="1" applyFill="1" applyBorder="1" applyAlignment="1">
      <alignment horizontal="right" vertical="top"/>
    </xf>
    <xf numFmtId="43" fontId="32" fillId="0" borderId="17" xfId="6" applyNumberFormat="1" applyFont="1" applyFill="1" applyBorder="1" applyAlignment="1">
      <alignment horizontal="right" vertical="top"/>
    </xf>
    <xf numFmtId="167" fontId="32" fillId="0" borderId="17" xfId="2" applyNumberFormat="1" applyFont="1" applyFill="1" applyBorder="1" applyAlignment="1">
      <alignment horizontal="right" vertical="top"/>
    </xf>
    <xf numFmtId="167" fontId="32" fillId="0" borderId="16" xfId="2" applyNumberFormat="1" applyFont="1" applyFill="1" applyBorder="1" applyAlignment="1">
      <alignment horizontal="right" vertical="top"/>
    </xf>
    <xf numFmtId="170" fontId="23" fillId="0" borderId="0" xfId="6" applyNumberFormat="1" applyFont="1" applyFill="1" applyAlignment="1">
      <alignment horizontal="left" vertical="top" wrapText="1"/>
    </xf>
    <xf numFmtId="15" fontId="0" fillId="0" borderId="0" xfId="0" applyNumberFormat="1"/>
    <xf numFmtId="165" fontId="0" fillId="0" borderId="0" xfId="0" applyNumberFormat="1"/>
    <xf numFmtId="43" fontId="33" fillId="0" borderId="5" xfId="1" applyFont="1" applyFill="1" applyBorder="1" applyAlignment="1">
      <alignment horizontal="right" vertical="top"/>
    </xf>
    <xf numFmtId="164" fontId="23" fillId="0" borderId="0" xfId="1" applyNumberFormat="1" applyFont="1" applyFill="1" applyBorder="1" applyAlignment="1">
      <alignment vertical="top"/>
    </xf>
    <xf numFmtId="164" fontId="32" fillId="0" borderId="11" xfId="1" applyNumberFormat="1" applyFont="1" applyFill="1" applyBorder="1" applyAlignment="1">
      <alignment horizontal="center" vertical="top"/>
    </xf>
    <xf numFmtId="164" fontId="33" fillId="0" borderId="18" xfId="1" applyNumberFormat="1" applyFont="1" applyFill="1" applyBorder="1" applyAlignment="1">
      <alignment horizontal="center" vertical="top"/>
    </xf>
    <xf numFmtId="164" fontId="33" fillId="0" borderId="5" xfId="1" applyNumberFormat="1" applyFont="1" applyFill="1" applyBorder="1" applyAlignment="1">
      <alignment vertical="top"/>
    </xf>
    <xf numFmtId="164" fontId="33" fillId="0" borderId="0" xfId="1" applyNumberFormat="1" applyFont="1" applyFill="1" applyBorder="1" applyAlignment="1">
      <alignment vertical="top"/>
    </xf>
    <xf numFmtId="164" fontId="23" fillId="0" borderId="0" xfId="1" applyNumberFormat="1" applyFont="1" applyFill="1" applyAlignment="1">
      <alignment vertical="top"/>
    </xf>
    <xf numFmtId="164" fontId="23" fillId="0" borderId="0" xfId="1" applyNumberFormat="1" applyFont="1" applyFill="1" applyAlignment="1">
      <alignment horizontal="justify" vertical="top"/>
    </xf>
    <xf numFmtId="164" fontId="37" fillId="0" borderId="0" xfId="1" applyNumberFormat="1" applyFont="1" applyFill="1" applyAlignment="1">
      <alignment horizontal="center" vertical="top"/>
    </xf>
    <xf numFmtId="164" fontId="23" fillId="0" borderId="0" xfId="1" applyNumberFormat="1" applyFont="1" applyFill="1" applyAlignment="1">
      <alignment horizontal="center" vertical="top"/>
    </xf>
    <xf numFmtId="164" fontId="33" fillId="0" borderId="20" xfId="1" applyNumberFormat="1" applyFont="1" applyFill="1" applyBorder="1" applyAlignment="1">
      <alignment horizontal="right" vertical="top"/>
    </xf>
    <xf numFmtId="43" fontId="33" fillId="0" borderId="8" xfId="1" applyFont="1" applyFill="1" applyBorder="1" applyAlignment="1">
      <alignment horizontal="right" vertical="top"/>
    </xf>
    <xf numFmtId="0" fontId="23" fillId="0" borderId="10" xfId="6" applyFont="1" applyFill="1" applyBorder="1" applyAlignment="1">
      <alignment vertical="top"/>
    </xf>
    <xf numFmtId="164" fontId="37" fillId="0" borderId="18" xfId="1" applyNumberFormat="1" applyFont="1" applyFill="1" applyBorder="1" applyAlignment="1">
      <alignment horizontal="center" vertical="top" wrapText="1"/>
    </xf>
    <xf numFmtId="0" fontId="39" fillId="0" borderId="50" xfId="0" applyFont="1" applyFill="1" applyBorder="1" applyAlignment="1">
      <alignment horizontal="center" vertical="top" wrapText="1"/>
    </xf>
    <xf numFmtId="164" fontId="23" fillId="0" borderId="57" xfId="1" applyNumberFormat="1" applyFont="1" applyFill="1" applyBorder="1" applyAlignment="1">
      <alignment horizontal="justify" vertical="top"/>
    </xf>
    <xf numFmtId="164" fontId="37" fillId="0" borderId="50" xfId="1" applyNumberFormat="1" applyFont="1" applyFill="1" applyBorder="1" applyAlignment="1">
      <alignment horizontal="justify" vertical="top"/>
    </xf>
    <xf numFmtId="0" fontId="37" fillId="0" borderId="0" xfId="0" applyFont="1" applyFill="1" applyBorder="1" applyAlignment="1">
      <alignment horizontal="left" vertical="top" wrapText="1"/>
    </xf>
    <xf numFmtId="0" fontId="23" fillId="0" borderId="56" xfId="0" applyFont="1" applyFill="1" applyBorder="1" applyAlignment="1">
      <alignment vertical="top"/>
    </xf>
    <xf numFmtId="0" fontId="37" fillId="0" borderId="53" xfId="0" applyFont="1" applyFill="1" applyBorder="1" applyAlignment="1">
      <alignment vertical="top"/>
    </xf>
    <xf numFmtId="164" fontId="23" fillId="0" borderId="19" xfId="1" applyNumberFormat="1" applyFont="1" applyFill="1" applyBorder="1" applyAlignment="1">
      <alignment vertical="top"/>
    </xf>
    <xf numFmtId="164" fontId="37" fillId="0" borderId="19" xfId="1" applyNumberFormat="1" applyFont="1" applyFill="1" applyBorder="1" applyAlignment="1">
      <alignment vertical="top"/>
    </xf>
    <xf numFmtId="170" fontId="23" fillId="0" borderId="0" xfId="6" applyNumberFormat="1" applyFont="1" applyFill="1" applyAlignment="1">
      <alignment horizontal="left" vertical="top"/>
    </xf>
    <xf numFmtId="0" fontId="14" fillId="0" borderId="0" xfId="0" applyNumberFormat="1" applyFont="1" applyFill="1" applyBorder="1" applyAlignment="1"/>
    <xf numFmtId="0" fontId="40" fillId="0" borderId="0" xfId="0" applyNumberFormat="1" applyFont="1" applyFill="1" applyBorder="1" applyAlignment="1"/>
    <xf numFmtId="0" fontId="40" fillId="0" borderId="0" xfId="0" quotePrefix="1" applyFont="1" applyFill="1" applyBorder="1" applyAlignment="1">
      <alignment horizontal="left" vertical="top" indent="1"/>
    </xf>
    <xf numFmtId="0" fontId="40" fillId="0" borderId="0" xfId="0" applyFont="1" applyFill="1" applyBorder="1" applyAlignment="1">
      <alignment vertical="top"/>
    </xf>
    <xf numFmtId="0" fontId="40" fillId="0" borderId="0" xfId="0" quotePrefix="1" applyNumberFormat="1" applyFont="1" applyFill="1" applyBorder="1" applyAlignment="1"/>
    <xf numFmtId="0" fontId="37" fillId="0" borderId="0" xfId="6" applyFont="1" applyFill="1" applyBorder="1" applyAlignment="1">
      <alignment vertical="top"/>
    </xf>
    <xf numFmtId="164" fontId="37" fillId="0" borderId="21" xfId="1" applyNumberFormat="1" applyFont="1" applyFill="1" applyBorder="1" applyAlignment="1">
      <alignment vertical="top"/>
    </xf>
    <xf numFmtId="0" fontId="14" fillId="0" borderId="31" xfId="0" applyNumberFormat="1" applyFont="1" applyFill="1" applyBorder="1" applyAlignment="1">
      <alignment horizontal="center"/>
    </xf>
    <xf numFmtId="0" fontId="40" fillId="0" borderId="0" xfId="0" applyNumberFormat="1" applyFont="1" applyFill="1" applyBorder="1" applyAlignment="1">
      <alignment horizontal="center"/>
    </xf>
    <xf numFmtId="0" fontId="37" fillId="0" borderId="31" xfId="6" applyFont="1" applyFill="1" applyBorder="1" applyAlignment="1">
      <alignment vertical="top"/>
    </xf>
    <xf numFmtId="0" fontId="7" fillId="2" borderId="4" xfId="2" quotePrefix="1" applyFont="1" applyFill="1" applyBorder="1" applyAlignment="1">
      <alignment horizontal="left"/>
    </xf>
    <xf numFmtId="0" fontId="7" fillId="2" borderId="5" xfId="2" quotePrefix="1" applyFont="1" applyFill="1" applyBorder="1" applyAlignment="1">
      <alignment horizontal="left"/>
    </xf>
    <xf numFmtId="0" fontId="32" fillId="0" borderId="4" xfId="2" applyFont="1" applyFill="1" applyBorder="1" applyAlignment="1">
      <alignment horizontal="center" vertical="top"/>
    </xf>
    <xf numFmtId="0" fontId="33" fillId="0" borderId="4" xfId="2" applyFont="1" applyFill="1" applyBorder="1" applyAlignment="1">
      <alignment horizontal="center" vertical="top"/>
    </xf>
    <xf numFmtId="0" fontId="33" fillId="0" borderId="0" xfId="2" applyFont="1" applyFill="1" applyBorder="1" applyAlignment="1">
      <alignment horizontal="center" vertical="top"/>
    </xf>
    <xf numFmtId="0" fontId="32" fillId="0" borderId="10" xfId="2" applyFont="1" applyFill="1" applyBorder="1" applyAlignment="1">
      <alignment horizontal="left" vertical="top"/>
    </xf>
    <xf numFmtId="0" fontId="33" fillId="0" borderId="4" xfId="2" applyFont="1" applyFill="1" applyBorder="1" applyAlignment="1">
      <alignment horizontal="left" vertical="top"/>
    </xf>
    <xf numFmtId="0" fontId="33" fillId="0" borderId="0" xfId="2" applyFont="1" applyFill="1" applyBorder="1" applyAlignment="1">
      <alignment horizontal="left" vertical="top"/>
    </xf>
    <xf numFmtId="0" fontId="32" fillId="0" borderId="0" xfId="2" quotePrefix="1" applyFont="1" applyFill="1" applyBorder="1" applyAlignment="1">
      <alignment horizontal="left" vertical="top"/>
    </xf>
    <xf numFmtId="0" fontId="33" fillId="0" borderId="6" xfId="2" applyFont="1" applyFill="1" applyBorder="1" applyAlignment="1">
      <alignment horizontal="center" vertical="top"/>
    </xf>
    <xf numFmtId="0" fontId="32" fillId="0" borderId="4" xfId="2" applyFont="1" applyFill="1" applyBorder="1" applyAlignment="1">
      <alignment horizontal="left" vertical="top"/>
    </xf>
    <xf numFmtId="0" fontId="32" fillId="0" borderId="0" xfId="2" applyFont="1" applyFill="1" applyBorder="1" applyAlignment="1">
      <alignment horizontal="left" vertical="top"/>
    </xf>
    <xf numFmtId="0" fontId="23" fillId="0" borderId="0" xfId="0" applyFont="1" applyFill="1" applyAlignment="1">
      <alignment horizontal="justify" vertical="top"/>
    </xf>
    <xf numFmtId="0" fontId="32" fillId="0" borderId="10" xfId="2" applyFont="1" applyFill="1" applyBorder="1" applyAlignment="1">
      <alignment horizontal="center" vertical="top"/>
    </xf>
    <xf numFmtId="164" fontId="11" fillId="0" borderId="0" xfId="1" applyNumberFormat="1" applyFont="1" applyFill="1" applyAlignment="1">
      <alignment vertical="top"/>
    </xf>
    <xf numFmtId="0" fontId="0" fillId="0" borderId="0" xfId="0" applyFill="1" applyBorder="1"/>
    <xf numFmtId="0" fontId="0" fillId="0" borderId="0" xfId="0" applyFill="1" applyBorder="1" applyAlignment="1">
      <alignment vertical="top"/>
    </xf>
    <xf numFmtId="43" fontId="31" fillId="0" borderId="0" xfId="0" applyNumberFormat="1" applyFont="1" applyFill="1"/>
    <xf numFmtId="0" fontId="0" fillId="0" borderId="0" xfId="0" applyNumberFormat="1" applyAlignment="1">
      <alignment horizontal="justify" vertical="top" wrapText="1"/>
    </xf>
    <xf numFmtId="0" fontId="0" fillId="0" borderId="0" xfId="0" applyAlignment="1">
      <alignment horizontal="justify" vertical="top" wrapText="1"/>
    </xf>
    <xf numFmtId="0" fontId="26" fillId="0" borderId="52" xfId="2" applyFont="1" applyFill="1" applyBorder="1" applyAlignment="1">
      <alignment horizontal="center"/>
    </xf>
    <xf numFmtId="0" fontId="26" fillId="0" borderId="8" xfId="2" applyFont="1" applyFill="1" applyBorder="1" applyAlignment="1">
      <alignment horizontal="center"/>
    </xf>
    <xf numFmtId="0" fontId="26" fillId="0" borderId="4" xfId="2" applyFont="1" applyFill="1" applyBorder="1" applyAlignment="1">
      <alignment horizontal="center"/>
    </xf>
    <xf numFmtId="0" fontId="26" fillId="0" borderId="0" xfId="2" applyFont="1" applyFill="1" applyBorder="1" applyAlignment="1">
      <alignment horizontal="center"/>
    </xf>
    <xf numFmtId="0" fontId="27" fillId="0" borderId="4" xfId="2" applyFont="1" applyFill="1" applyBorder="1" applyAlignment="1">
      <alignment horizontal="center"/>
    </xf>
    <xf numFmtId="0" fontId="27" fillId="0" borderId="0" xfId="2" applyFont="1" applyFill="1" applyBorder="1" applyAlignment="1">
      <alignment horizontal="center"/>
    </xf>
    <xf numFmtId="0" fontId="26" fillId="0" borderId="6" xfId="2" applyFont="1" applyFill="1" applyBorder="1" applyAlignment="1">
      <alignment horizontal="center"/>
    </xf>
    <xf numFmtId="0" fontId="26" fillId="0" borderId="7" xfId="2" applyFont="1" applyFill="1" applyBorder="1" applyAlignment="1">
      <alignment horizontal="center"/>
    </xf>
    <xf numFmtId="0" fontId="26" fillId="0" borderId="9" xfId="2" applyFont="1" applyFill="1" applyBorder="1" applyAlignment="1">
      <alignment horizontal="left"/>
    </xf>
    <xf numFmtId="0" fontId="26" fillId="0" borderId="10" xfId="2" applyFont="1" applyFill="1" applyBorder="1" applyAlignment="1">
      <alignment horizontal="left"/>
    </xf>
    <xf numFmtId="0" fontId="28" fillId="0" borderId="9" xfId="0" applyFont="1" applyFill="1" applyBorder="1" applyAlignment="1">
      <alignment horizontal="center"/>
    </xf>
    <xf numFmtId="0" fontId="28" fillId="0" borderId="11" xfId="0" applyFont="1" applyFill="1" applyBorder="1" applyAlignment="1">
      <alignment horizontal="center"/>
    </xf>
    <xf numFmtId="0" fontId="33" fillId="0" borderId="1" xfId="2" applyFont="1" applyFill="1" applyBorder="1" applyAlignment="1">
      <alignment horizontal="center" vertical="top"/>
    </xf>
    <xf numFmtId="0" fontId="33" fillId="0" borderId="3" xfId="2" applyFont="1" applyFill="1" applyBorder="1" applyAlignment="1">
      <alignment horizontal="center" vertical="top"/>
    </xf>
    <xf numFmtId="0" fontId="32" fillId="0" borderId="4" xfId="2" applyFont="1" applyFill="1" applyBorder="1" applyAlignment="1">
      <alignment horizontal="center" vertical="top"/>
    </xf>
    <xf numFmtId="0" fontId="32" fillId="0" borderId="0" xfId="2" applyFont="1" applyFill="1" applyBorder="1" applyAlignment="1">
      <alignment horizontal="center" vertical="top"/>
    </xf>
    <xf numFmtId="0" fontId="33" fillId="0" borderId="4" xfId="2" applyFont="1" applyFill="1" applyBorder="1" applyAlignment="1">
      <alignment horizontal="center" vertical="top"/>
    </xf>
    <xf numFmtId="0" fontId="33" fillId="0" borderId="0" xfId="2" applyFont="1" applyFill="1" applyBorder="1" applyAlignment="1">
      <alignment horizontal="center" vertical="top"/>
    </xf>
    <xf numFmtId="0" fontId="32" fillId="0" borderId="6" xfId="2" applyFont="1" applyFill="1" applyBorder="1" applyAlignment="1">
      <alignment horizontal="center" vertical="top"/>
    </xf>
    <xf numFmtId="0" fontId="32" fillId="0" borderId="7" xfId="2" applyFont="1" applyFill="1" applyBorder="1" applyAlignment="1">
      <alignment horizontal="center" vertical="top"/>
    </xf>
    <xf numFmtId="0" fontId="32" fillId="0" borderId="9" xfId="2" applyFont="1" applyFill="1" applyBorder="1" applyAlignment="1">
      <alignment horizontal="left" vertical="top"/>
    </xf>
    <xf numFmtId="0" fontId="32" fillId="0" borderId="10" xfId="2" applyFont="1" applyFill="1" applyBorder="1" applyAlignment="1">
      <alignment horizontal="left" vertical="top"/>
    </xf>
    <xf numFmtId="0" fontId="33" fillId="0" borderId="4" xfId="2" applyFont="1" applyFill="1" applyBorder="1" applyAlignment="1">
      <alignment horizontal="left" vertical="top"/>
    </xf>
    <xf numFmtId="0" fontId="33" fillId="0" borderId="0" xfId="2" applyFont="1" applyFill="1" applyBorder="1" applyAlignment="1">
      <alignment horizontal="left" vertical="top"/>
    </xf>
    <xf numFmtId="0" fontId="32" fillId="0" borderId="4" xfId="2" quotePrefix="1" applyFont="1" applyFill="1" applyBorder="1" applyAlignment="1">
      <alignment horizontal="left" vertical="top"/>
    </xf>
    <xf numFmtId="0" fontId="32" fillId="0" borderId="0" xfId="2" quotePrefix="1" applyFont="1" applyFill="1" applyBorder="1" applyAlignment="1">
      <alignment horizontal="left" vertical="top"/>
    </xf>
    <xf numFmtId="0" fontId="33" fillId="0" borderId="6" xfId="2" applyFont="1" applyFill="1" applyBorder="1" applyAlignment="1">
      <alignment horizontal="center" vertical="top"/>
    </xf>
    <xf numFmtId="0" fontId="33" fillId="0" borderId="7" xfId="2" applyFont="1" applyFill="1" applyBorder="1" applyAlignment="1">
      <alignment horizontal="center" vertical="top"/>
    </xf>
    <xf numFmtId="0" fontId="32" fillId="0" borderId="4" xfId="2" applyFont="1" applyFill="1" applyBorder="1" applyAlignment="1">
      <alignment horizontal="left" vertical="top"/>
    </xf>
    <xf numFmtId="0" fontId="32" fillId="0" borderId="0" xfId="2" applyFont="1" applyFill="1" applyBorder="1" applyAlignment="1">
      <alignment horizontal="left" vertical="top"/>
    </xf>
    <xf numFmtId="0" fontId="32" fillId="0" borderId="4" xfId="2" applyFont="1" applyFill="1" applyBorder="1" applyAlignment="1">
      <alignment horizontal="justify" vertical="top" wrapText="1"/>
    </xf>
    <xf numFmtId="0" fontId="32" fillId="0" borderId="0" xfId="2" applyFont="1" applyFill="1" applyBorder="1" applyAlignment="1">
      <alignment horizontal="justify" vertical="top" wrapText="1"/>
    </xf>
    <xf numFmtId="0" fontId="23" fillId="0" borderId="0" xfId="0" applyFont="1" applyFill="1" applyAlignment="1">
      <alignment horizontal="justify" vertical="top"/>
    </xf>
    <xf numFmtId="0" fontId="34" fillId="0" borderId="9" xfId="0" applyFont="1" applyFill="1" applyBorder="1" applyAlignment="1">
      <alignment horizontal="center"/>
    </xf>
    <xf numFmtId="0" fontId="34" fillId="0" borderId="10" xfId="0" applyFont="1" applyFill="1" applyBorder="1" applyAlignment="1">
      <alignment horizontal="center"/>
    </xf>
    <xf numFmtId="0" fontId="34" fillId="0" borderId="11" xfId="0" applyFont="1" applyFill="1" applyBorder="1" applyAlignment="1">
      <alignment horizontal="center"/>
    </xf>
    <xf numFmtId="0" fontId="32" fillId="0" borderId="9" xfId="2" applyFont="1" applyFill="1" applyBorder="1" applyAlignment="1">
      <alignment horizontal="center" vertical="top"/>
    </xf>
    <xf numFmtId="0" fontId="32" fillId="0" borderId="10" xfId="2" applyFont="1" applyFill="1" applyBorder="1" applyAlignment="1">
      <alignment horizontal="center" vertical="top"/>
    </xf>
    <xf numFmtId="0" fontId="32" fillId="0" borderId="11" xfId="2" applyFont="1" applyFill="1" applyBorder="1" applyAlignment="1">
      <alignment horizontal="center" vertical="top"/>
    </xf>
    <xf numFmtId="0" fontId="32" fillId="0" borderId="4" xfId="2" applyFont="1" applyFill="1" applyBorder="1" applyAlignment="1">
      <alignment horizontal="left" vertical="top" wrapText="1"/>
    </xf>
    <xf numFmtId="0" fontId="32" fillId="0" borderId="5" xfId="2" applyFont="1" applyFill="1" applyBorder="1" applyAlignment="1">
      <alignment horizontal="left" vertical="top" wrapText="1"/>
    </xf>
    <xf numFmtId="0" fontId="23" fillId="0" borderId="0" xfId="0" applyFont="1" applyFill="1" applyAlignment="1">
      <alignment horizontal="justify" vertical="top" wrapText="1"/>
    </xf>
    <xf numFmtId="0" fontId="33" fillId="0" borderId="4" xfId="2" applyFont="1" applyFill="1" applyBorder="1" applyAlignment="1">
      <alignment horizontal="left" vertical="top" wrapText="1"/>
    </xf>
    <xf numFmtId="0" fontId="33" fillId="0" borderId="0" xfId="2" applyFont="1" applyFill="1" applyBorder="1" applyAlignment="1">
      <alignment horizontal="left" vertical="top" wrapText="1"/>
    </xf>
    <xf numFmtId="0" fontId="39" fillId="0" borderId="53" xfId="0" applyFont="1" applyFill="1" applyBorder="1" applyAlignment="1">
      <alignment horizontal="center" vertical="top" wrapText="1"/>
    </xf>
    <xf numFmtId="0" fontId="39" fillId="0" borderId="31" xfId="0" applyFont="1" applyFill="1" applyBorder="1" applyAlignment="1">
      <alignment horizontal="center" vertical="top" wrapText="1"/>
    </xf>
    <xf numFmtId="0" fontId="39" fillId="0" borderId="32" xfId="0" applyFont="1" applyFill="1" applyBorder="1" applyAlignment="1">
      <alignment horizontal="center" vertical="top" wrapText="1"/>
    </xf>
    <xf numFmtId="0" fontId="37" fillId="0" borderId="53" xfId="0" applyFont="1" applyFill="1" applyBorder="1" applyAlignment="1">
      <alignment horizontal="left" vertical="top" wrapText="1"/>
    </xf>
    <xf numFmtId="0" fontId="37" fillId="0" borderId="31" xfId="0" applyFont="1" applyFill="1" applyBorder="1" applyAlignment="1">
      <alignment horizontal="left" vertical="top" wrapText="1"/>
    </xf>
    <xf numFmtId="0" fontId="37" fillId="0" borderId="32" xfId="0" applyFont="1" applyFill="1" applyBorder="1" applyAlignment="1">
      <alignment horizontal="left" vertical="top" wrapText="1"/>
    </xf>
    <xf numFmtId="0" fontId="39" fillId="0" borderId="54" xfId="0" applyFont="1" applyFill="1" applyBorder="1" applyAlignment="1">
      <alignment horizontal="center" vertical="top" wrapText="1"/>
    </xf>
    <xf numFmtId="0" fontId="39" fillId="0" borderId="55" xfId="0" applyFont="1" applyFill="1" applyBorder="1" applyAlignment="1">
      <alignment horizontal="center" vertical="top" wrapText="1"/>
    </xf>
    <xf numFmtId="0" fontId="33" fillId="0" borderId="0" xfId="0" applyFont="1" applyFill="1" applyAlignment="1">
      <alignment horizontal="justify" vertical="top"/>
    </xf>
    <xf numFmtId="0" fontId="11" fillId="0" borderId="0" xfId="0" applyFont="1"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11" fillId="0" borderId="0" xfId="0" applyFont="1" applyBorder="1" applyAlignment="1">
      <alignment horizontal="center"/>
    </xf>
    <xf numFmtId="0" fontId="9" fillId="2" borderId="0" xfId="2" applyFont="1" applyFill="1" applyBorder="1" applyAlignment="1">
      <alignment horizontal="left"/>
    </xf>
    <xf numFmtId="0" fontId="9" fillId="2" borderId="5" xfId="2" applyFont="1" applyFill="1" applyBorder="1" applyAlignment="1">
      <alignment horizontal="left"/>
    </xf>
    <xf numFmtId="0" fontId="9" fillId="2" borderId="29" xfId="2" applyFont="1" applyFill="1" applyBorder="1" applyAlignment="1">
      <alignment horizontal="center"/>
    </xf>
    <xf numFmtId="0" fontId="9" fillId="2" borderId="22" xfId="2" applyFont="1" applyFill="1" applyBorder="1" applyAlignment="1">
      <alignment horizontal="center"/>
    </xf>
    <xf numFmtId="0" fontId="7" fillId="2" borderId="29" xfId="2" applyFont="1" applyFill="1" applyBorder="1" applyAlignment="1">
      <alignment horizontal="center"/>
    </xf>
    <xf numFmtId="0" fontId="7" fillId="2" borderId="30" xfId="2" applyFont="1" applyFill="1" applyBorder="1" applyAlignment="1">
      <alignment horizontal="center"/>
    </xf>
    <xf numFmtId="0" fontId="7" fillId="2" borderId="22" xfId="2" applyFont="1" applyFill="1" applyBorder="1" applyAlignment="1">
      <alignment horizontal="center"/>
    </xf>
    <xf numFmtId="0" fontId="9" fillId="2" borderId="2" xfId="2" applyFont="1" applyFill="1" applyBorder="1" applyAlignment="1">
      <alignment horizontal="center"/>
    </xf>
    <xf numFmtId="0" fontId="9" fillId="2" borderId="3" xfId="2" applyFont="1" applyFill="1" applyBorder="1" applyAlignment="1">
      <alignment horizontal="center"/>
    </xf>
    <xf numFmtId="0" fontId="10" fillId="2" borderId="25" xfId="2" applyFont="1" applyFill="1" applyBorder="1" applyAlignment="1">
      <alignment horizontal="center"/>
    </xf>
    <xf numFmtId="0" fontId="10" fillId="2" borderId="26" xfId="2" applyFont="1" applyFill="1" applyBorder="1" applyAlignment="1">
      <alignment horizontal="center"/>
    </xf>
    <xf numFmtId="0" fontId="10" fillId="2" borderId="27" xfId="2" applyFont="1" applyFill="1" applyBorder="1" applyAlignment="1">
      <alignment horizontal="center"/>
    </xf>
    <xf numFmtId="0" fontId="10" fillId="2" borderId="9" xfId="2" applyFont="1" applyFill="1" applyBorder="1" applyAlignment="1">
      <alignment horizontal="center"/>
    </xf>
    <xf numFmtId="0" fontId="10" fillId="2" borderId="11" xfId="2" applyFont="1" applyFill="1" applyBorder="1" applyAlignment="1">
      <alignment horizontal="center"/>
    </xf>
    <xf numFmtId="0" fontId="9" fillId="2" borderId="7" xfId="2" applyFont="1" applyFill="1" applyBorder="1" applyAlignment="1">
      <alignment horizontal="center"/>
    </xf>
    <xf numFmtId="0" fontId="9" fillId="2" borderId="8" xfId="2" applyFont="1" applyFill="1" applyBorder="1" applyAlignment="1">
      <alignment horizontal="center"/>
    </xf>
    <xf numFmtId="0" fontId="7" fillId="2" borderId="6" xfId="2" applyFont="1" applyFill="1" applyBorder="1" applyAlignment="1">
      <alignment horizontal="center"/>
    </xf>
    <xf numFmtId="0" fontId="7" fillId="2" borderId="7" xfId="2" applyFont="1" applyFill="1" applyBorder="1" applyAlignment="1">
      <alignment horizontal="center"/>
    </xf>
    <xf numFmtId="0" fontId="7" fillId="2" borderId="0" xfId="2" applyFont="1" applyFill="1" applyBorder="1" applyAlignment="1">
      <alignment horizontal="center"/>
    </xf>
    <xf numFmtId="0" fontId="7" fillId="2" borderId="8" xfId="2" applyFont="1" applyFill="1" applyBorder="1" applyAlignment="1">
      <alignment horizontal="center"/>
    </xf>
    <xf numFmtId="0" fontId="7" fillId="2" borderId="4" xfId="2" quotePrefix="1" applyFont="1" applyFill="1" applyBorder="1" applyAlignment="1">
      <alignment horizontal="left"/>
    </xf>
    <xf numFmtId="0" fontId="7" fillId="2" borderId="0" xfId="2" applyFont="1" applyFill="1" applyBorder="1" applyAlignment="1">
      <alignment horizontal="left"/>
    </xf>
    <xf numFmtId="0" fontId="9" fillId="2" borderId="4" xfId="2" applyFont="1" applyFill="1" applyBorder="1" applyAlignment="1">
      <alignment horizontal="left"/>
    </xf>
    <xf numFmtId="0" fontId="7" fillId="2" borderId="5" xfId="2" quotePrefix="1" applyFont="1" applyFill="1" applyBorder="1" applyAlignment="1">
      <alignment horizontal="left"/>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3" xfId="2" applyFont="1" applyFill="1" applyBorder="1" applyAlignment="1">
      <alignment horizontal="center"/>
    </xf>
    <xf numFmtId="0" fontId="5" fillId="2" borderId="4" xfId="2" applyFont="1" applyFill="1" applyBorder="1" applyAlignment="1">
      <alignment horizontal="center"/>
    </xf>
    <xf numFmtId="0" fontId="5" fillId="2" borderId="0" xfId="2" applyFont="1" applyFill="1" applyBorder="1" applyAlignment="1">
      <alignment horizontal="center"/>
    </xf>
    <xf numFmtId="0" fontId="5" fillId="2" borderId="5" xfId="2" applyFont="1" applyFill="1" applyBorder="1" applyAlignment="1">
      <alignment horizontal="center"/>
    </xf>
    <xf numFmtId="0" fontId="6" fillId="2" borderId="6" xfId="2" applyFont="1" applyFill="1" applyBorder="1" applyAlignment="1">
      <alignment horizontal="center"/>
    </xf>
    <xf numFmtId="0" fontId="6" fillId="2" borderId="7" xfId="2" applyFont="1" applyFill="1" applyBorder="1" applyAlignment="1">
      <alignment horizontal="center"/>
    </xf>
    <xf numFmtId="0" fontId="6" fillId="2" borderId="8" xfId="2" applyFont="1" applyFill="1" applyBorder="1" applyAlignment="1">
      <alignment horizontal="center"/>
    </xf>
    <xf numFmtId="0" fontId="7" fillId="2" borderId="9" xfId="2" applyFont="1" applyFill="1" applyBorder="1" applyAlignment="1">
      <alignment horizontal="left"/>
    </xf>
    <xf numFmtId="0" fontId="7" fillId="2" borderId="10" xfId="2" applyFont="1" applyFill="1" applyBorder="1" applyAlignment="1">
      <alignment horizontal="left"/>
    </xf>
    <xf numFmtId="0" fontId="10" fillId="2" borderId="13" xfId="2" applyFont="1" applyFill="1" applyBorder="1" applyAlignment="1">
      <alignment horizontal="center"/>
    </xf>
    <xf numFmtId="0" fontId="10" fillId="2" borderId="14" xfId="2" applyFont="1" applyFill="1" applyBorder="1" applyAlignment="1">
      <alignment horizontal="center"/>
    </xf>
    <xf numFmtId="0" fontId="10" fillId="2" borderId="15" xfId="2" applyFont="1" applyFill="1" applyBorder="1" applyAlignment="1">
      <alignment horizontal="center"/>
    </xf>
    <xf numFmtId="0" fontId="10" fillId="2" borderId="9" xfId="2" applyFont="1" applyFill="1" applyBorder="1" applyAlignment="1">
      <alignment horizontal="center" wrapText="1"/>
    </xf>
    <xf numFmtId="0" fontId="10" fillId="2" borderId="11" xfId="2" applyFont="1" applyFill="1" applyBorder="1" applyAlignment="1">
      <alignment horizontal="center" wrapText="1"/>
    </xf>
    <xf numFmtId="0" fontId="7" fillId="2" borderId="9" xfId="2" applyFont="1" applyFill="1" applyBorder="1" applyAlignment="1">
      <alignment horizontal="center"/>
    </xf>
    <xf numFmtId="0" fontId="7" fillId="2" borderId="10" xfId="2" applyFont="1" applyFill="1" applyBorder="1" applyAlignment="1">
      <alignment horizontal="center"/>
    </xf>
    <xf numFmtId="0" fontId="7" fillId="2" borderId="11" xfId="2" applyFont="1" applyFill="1" applyBorder="1" applyAlignment="1">
      <alignment horizontal="center"/>
    </xf>
    <xf numFmtId="0" fontId="7" fillId="2" borderId="19" xfId="2" applyFont="1" applyFill="1" applyBorder="1" applyAlignment="1">
      <alignment horizontal="center"/>
    </xf>
    <xf numFmtId="0" fontId="7" fillId="2" borderId="4" xfId="2" applyFont="1" applyFill="1" applyBorder="1" applyAlignment="1">
      <alignment horizontal="left"/>
    </xf>
    <xf numFmtId="0" fontId="7" fillId="2" borderId="5" xfId="2" applyFont="1" applyFill="1" applyBorder="1" applyAlignment="1">
      <alignment horizontal="left"/>
    </xf>
    <xf numFmtId="0" fontId="0" fillId="7" borderId="30" xfId="0" applyFill="1" applyBorder="1" applyAlignment="1">
      <alignment horizontal="center"/>
    </xf>
    <xf numFmtId="164" fontId="13" fillId="7" borderId="30" xfId="1" applyNumberFormat="1" applyFont="1" applyFill="1" applyBorder="1" applyAlignment="1">
      <alignment horizontal="center"/>
    </xf>
    <xf numFmtId="164" fontId="23" fillId="0" borderId="0" xfId="1" applyNumberFormat="1" applyFont="1" applyFill="1" applyAlignment="1">
      <alignment horizontal="right" vertical="top"/>
    </xf>
    <xf numFmtId="0" fontId="37" fillId="0" borderId="0" xfId="0" applyFont="1" applyFill="1" applyBorder="1" applyAlignment="1">
      <alignment horizontal="center" vertical="top"/>
    </xf>
    <xf numFmtId="0" fontId="37" fillId="0" borderId="0" xfId="0" applyFont="1" applyFill="1" applyBorder="1" applyAlignment="1">
      <alignment vertical="top"/>
    </xf>
    <xf numFmtId="164" fontId="37" fillId="0" borderId="0" xfId="1" applyNumberFormat="1" applyFont="1" applyFill="1" applyBorder="1" applyAlignment="1">
      <alignment horizontal="justify" vertical="top"/>
    </xf>
    <xf numFmtId="164" fontId="11" fillId="0" borderId="0" xfId="1" applyNumberFormat="1" applyFont="1" applyFill="1" applyAlignment="1">
      <alignment horizontal="right" vertical="top"/>
    </xf>
    <xf numFmtId="0" fontId="14" fillId="0" borderId="49"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37" fillId="0" borderId="1" xfId="6" applyFont="1" applyFill="1" applyBorder="1" applyAlignment="1">
      <alignment vertical="top"/>
    </xf>
    <xf numFmtId="0" fontId="37" fillId="0" borderId="4" xfId="6" applyFont="1" applyFill="1" applyBorder="1" applyAlignment="1">
      <alignment vertical="top"/>
    </xf>
    <xf numFmtId="0" fontId="37" fillId="0" borderId="6" xfId="6" applyFont="1" applyFill="1" applyBorder="1" applyAlignment="1">
      <alignment vertical="top"/>
    </xf>
    <xf numFmtId="0" fontId="14" fillId="0" borderId="58" xfId="0" applyNumberFormat="1" applyFont="1" applyFill="1" applyBorder="1" applyAlignment="1">
      <alignment horizontal="center"/>
    </xf>
    <xf numFmtId="0" fontId="23" fillId="0" borderId="58" xfId="6" applyFont="1" applyFill="1" applyBorder="1" applyAlignment="1">
      <alignment vertical="top"/>
    </xf>
    <xf numFmtId="164" fontId="37" fillId="0" borderId="59" xfId="1" applyNumberFormat="1" applyFont="1" applyFill="1" applyBorder="1" applyAlignment="1">
      <alignment vertical="top"/>
    </xf>
    <xf numFmtId="0" fontId="37" fillId="0" borderId="56" xfId="0" applyFont="1" applyFill="1" applyBorder="1" applyAlignment="1">
      <alignment horizontal="left" vertical="top" wrapText="1"/>
    </xf>
    <xf numFmtId="0" fontId="23" fillId="0" borderId="56" xfId="0" applyFont="1" applyFill="1" applyBorder="1" applyAlignment="1">
      <alignment horizontal="left" vertical="top"/>
    </xf>
    <xf numFmtId="0" fontId="37" fillId="0" borderId="56" xfId="0" applyFont="1" applyFill="1" applyBorder="1" applyAlignment="1">
      <alignment horizontal="left" vertical="top"/>
    </xf>
    <xf numFmtId="0" fontId="37" fillId="0" borderId="53" xfId="0" applyFont="1" applyFill="1" applyBorder="1" applyAlignment="1">
      <alignment horizontal="left" vertical="top"/>
    </xf>
    <xf numFmtId="164" fontId="32" fillId="0" borderId="17" xfId="6" applyNumberFormat="1" applyFont="1" applyFill="1" applyBorder="1" applyAlignment="1">
      <alignment horizontal="right" vertical="top"/>
    </xf>
    <xf numFmtId="0" fontId="29" fillId="0" borderId="0" xfId="6" applyFont="1" applyFill="1" applyAlignment="1">
      <alignment horizontal="right" vertical="top"/>
    </xf>
    <xf numFmtId="0" fontId="24" fillId="0" borderId="0" xfId="6" applyFont="1" applyFill="1" applyAlignment="1">
      <alignment horizontal="right" vertical="top"/>
    </xf>
  </cellXfs>
  <cellStyles count="11">
    <cellStyle name="Comma" xfId="1" builtinId="3"/>
    <cellStyle name="Comma 10" xfId="9"/>
    <cellStyle name="Comma 2" xfId="10"/>
    <cellStyle name="Comma 22 2" xfId="7"/>
    <cellStyle name="Comma 42" xfId="5"/>
    <cellStyle name="Normal" xfId="0" builtinId="0"/>
    <cellStyle name="Normal 2" xfId="6"/>
    <cellStyle name="Normal 2 2" xfId="4"/>
    <cellStyle name="Normal 2 2 2 2 2 2" xfId="8"/>
    <cellStyle name="Normal 88" xfId="3"/>
    <cellStyle name="Normal_RESULTS DEC 20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38103</xdr:rowOff>
    </xdr:from>
    <xdr:to>
      <xdr:col>1</xdr:col>
      <xdr:colOff>992504</xdr:colOff>
      <xdr:row>2</xdr:row>
      <xdr:rowOff>34901</xdr:rowOff>
    </xdr:to>
    <xdr:pic>
      <xdr:nvPicPr>
        <xdr:cNvPr id="2" name="Picture 6">
          <a:extLst>
            <a:ext uri="{FF2B5EF4-FFF2-40B4-BE49-F238E27FC236}">
              <a16:creationId xmlns:a16="http://schemas.microsoft.com/office/drawing/2014/main" xmlns="" id="{DD94BCE4-518C-423E-A521-A95190E2BB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 y="38103"/>
          <a:ext cx="1350643" cy="34731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38102</xdr:rowOff>
    </xdr:from>
    <xdr:to>
      <xdr:col>2</xdr:col>
      <xdr:colOff>1021080</xdr:colOff>
      <xdr:row>3</xdr:row>
      <xdr:rowOff>371</xdr:rowOff>
    </xdr:to>
    <xdr:pic>
      <xdr:nvPicPr>
        <xdr:cNvPr id="2" name="Picture 6">
          <a:extLst>
            <a:ext uri="{FF2B5EF4-FFF2-40B4-BE49-F238E27FC236}">
              <a16:creationId xmlns:a16="http://schemas.microsoft.com/office/drawing/2014/main" xmlns="" id="{0E7FA6E4-93C6-4E66-82FA-9AD0C38CC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 y="38102"/>
          <a:ext cx="1874519" cy="406769"/>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64346</xdr:colOff>
      <xdr:row>5</xdr:row>
      <xdr:rowOff>51436</xdr:rowOff>
    </xdr:to>
    <xdr:pic>
      <xdr:nvPicPr>
        <xdr:cNvPr id="2" name="Picture 6">
          <a:extLst>
            <a:ext uri="{FF2B5EF4-FFF2-40B4-BE49-F238E27FC236}">
              <a16:creationId xmlns:a16="http://schemas.microsoft.com/office/drawing/2014/main" xmlns="" id="{A6D0914A-2413-4E0D-91BF-381E88B9DDD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200025"/>
          <a:ext cx="1274021" cy="77343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nuj\My%20Documents\Tax%20Audit\March%2012\Advanta%20Financials%20March-2012-27.6.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unsrv01\DiscoE\Keno\AR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Keno\AR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20and%20Settings\kgpi\Local%20Settings\Temporary%20Internet%20Files\OLKC7\Treasury%20sheet%20Graphs%20(Company)%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ubhashk\C\EILTAXAUDIT02-03\EILTAXAUDIT02-03\taxannx0203\eilannexure2003\DE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0.3.20\fincon\Finance\Monthly%20Folder%202005\Dec%2004\Consolidation\Consol-December%2004-Stallion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7.52.121\working\March%2016\Financial%20Results%20March%2016%20Final\Pending\Loan%20Repayment%20Schedul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orking\March%2016\Financial%20Results%20March%2016%20Final\Pending\Loan%20Repayment%20Schedul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unsrv01\discoe\CAG-E%20(NO%20BORRAR)\2004\Auditor&#237;a%2030-06-04\EI+C-EF%2006-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unsrv01\Jjo\CAG\Costos\CC%20junio%2003%20working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vsr/VSR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shobhit.agarwal\Desktop\RRL\OCT,08\dep-417-9001-OC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WINDOWS\Temp\Winzip\Corporate\Rajesh_15_4_02\Sales%20Invoices\New%20Sales%20Invocies\Invoice%20Proforma%20-%20Ralli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ocuments%20and%20Settings\andres\Local%20Settings\Temporary%20Internet%20Files\OLK3C\BudgetGenetMolec20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20.3.20\fincon\WINDOWS\TEMP\DraftCon97w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INDOWS\Temp\Winzip\Audit%200607\Documents%20and%20Settings\hshah\Desktop\gentek%20as%20on%2020.09\GENTEK-FINAL\gentek\Copy%20of%20Provisional%20Financials%202709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ilads\shared\hrish\Enter%20Here\CURRENT%20ISSUES\TAX%20AUDIT\Annexur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b%20Mail%20Box\BS%20USL-31-3-2006,30%20Sept%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virendra\Clients\ECI\March%202008\Financials\Final%20financials\ECI%20Financials%2023.9.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RAJEEV\Desktop\ACL%20September%202016-Rajeev\Sept%202015-16-without%20DT\Result-%20Sept%202016\Ind%20AS%20Financial%20Statement-%20(7.12.16)30.09.201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RAJEEV\Desktop\ACL%20September%202016\Sept%202015\ACL%20Financials%20Sep%202015%20PL%20BS%20%2029.10.15%208.00pm.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ADMIN\LOCALS~1\Temp\notes87944B\ACL%20CON%20BS%20%20PL%20JUNE%202014%20WITH%20VCW%20UNIT4BEFORE%20CWIP%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0.3.20\fincon\Desktop%20of%20manish\Financials%20revised%20September%202005\Final%20consol\Indian%20Consol-Sept%202005-afte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RAJEEV\Desktop\ACL%20September%202016\June%202015,%20Ind%20As%20FS\Ind%20As-ACL%20Result-Jnue2016\Result-ACL-June%202016\ACL-Result-June%201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RAJEEV\Desktop\ACL%20September%202016\March%202016,%20Ind%20AS%20FS\Ind%20AS%20Financial%20Statement-30.03.201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Client%20Data-02.11.15\1.%20Andhra%20Cement\Ind%20As-ACL-Jnue2016\Result-ACL-June%202016\Required%20Data\ACL-2015\ACL-Final-RN%20JI\ACL%20Financials%20JUNE%202015(RN%20SI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1999\DEPT-3Y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yogesh\Local%20Settings\Temporary%20Internet%20Files\Content.IE5\S12ZO5MZ\Keno\AR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GRT\2004%20December%20Statutory\Pack\NL10con%20pac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LAUDIO%20(para%20Back%20Up)\2006\Budget\JAN_JUN_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ATA\REPORTING\Audit\Audit%20march03\3cdmarch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Keno\AR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 Calculation"/>
      <sheetName val="BS Pub Format "/>
      <sheetName val="EPS"/>
      <sheetName val="Tax"/>
      <sheetName val="Dividend Working"/>
      <sheetName val="P&amp;L Pub format  year"/>
      <sheetName val="Pub format Qtr"/>
      <sheetName val="Segment"/>
      <sheetName val="Working"/>
      <sheetName val="B S"/>
      <sheetName val="P &amp; L"/>
      <sheetName val="In Lacs"/>
      <sheetName val="CF"/>
      <sheetName val="CF Working"/>
      <sheetName val="Sch A"/>
      <sheetName val="Sch B"/>
      <sheetName val="Sch C"/>
      <sheetName val="Sch D"/>
      <sheetName val="Sch E-1"/>
      <sheetName val="Sch E-3"/>
      <sheetName val="Sch E "/>
      <sheetName val="Sch F"/>
      <sheetName val="Sch G"/>
      <sheetName val="Sch H"/>
      <sheetName val="Sch I  "/>
      <sheetName val="Sch J"/>
      <sheetName val="Sch K"/>
      <sheetName val="Sch L"/>
      <sheetName val="Sch M"/>
      <sheetName val="Sch N "/>
      <sheetName val="Sch O"/>
      <sheetName val="Sch P"/>
      <sheetName val="Sch Q"/>
      <sheetName val="Sch R"/>
      <sheetName val="Sch  S"/>
      <sheetName val="Sch P only for ref"/>
      <sheetName val="TB Groupings"/>
      <sheetName val="Sheet1"/>
      <sheetName val="Trial 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
          <cell r="G6" t="str">
            <v>As at 31 st</v>
          </cell>
        </row>
        <row r="7">
          <cell r="G7">
            <v>40969</v>
          </cell>
        </row>
        <row r="8">
          <cell r="G8" t="str">
            <v>Rupees</v>
          </cell>
        </row>
        <row r="18">
          <cell r="G18">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2000"/>
      <sheetName val="P&amp;L2001"/>
      <sheetName val="A110 WC"/>
      <sheetName val="P_L2000"/>
      <sheetName val="Apertura del IEF Rev-2"/>
      <sheetName val="I.E.F.  Rev-2"/>
    </sheetNames>
    <sheetDataSet>
      <sheetData sheetId="0">
        <row r="9">
          <cell r="A9" t="str">
            <v>AGRS</v>
          </cell>
        </row>
      </sheetData>
      <sheetData sheetId="1">
        <row r="9">
          <cell r="A9" t="str">
            <v>AGRS</v>
          </cell>
        </row>
      </sheetData>
      <sheetData sheetId="2">
        <row r="9">
          <cell r="A9" t="str">
            <v>AGRS</v>
          </cell>
        </row>
      </sheetData>
      <sheetData sheetId="3">
        <row r="9">
          <cell r="A9" t="str">
            <v>AGRS</v>
          </cell>
        </row>
        <row r="11">
          <cell r="B11" t="str">
            <v>AR10.pc</v>
          </cell>
        </row>
      </sheetData>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2000"/>
      <sheetName val="P&amp;L2001"/>
      <sheetName val="A110 WC"/>
      <sheetName val="P_L2000"/>
    </sheetNames>
    <sheetDataSet>
      <sheetData sheetId="0" refreshError="1"/>
      <sheetData sheetId="1">
        <row r="9">
          <cell r="A9" t="str">
            <v>AGRS</v>
          </cell>
        </row>
      </sheetData>
      <sheetData sheetId="2">
        <row r="9">
          <cell r="A9" t="str">
            <v>AGRS</v>
          </cell>
        </row>
      </sheetData>
      <sheetData sheetId="3" refreshError="1">
        <row r="9">
          <cell r="A9" t="str">
            <v>AGRS</v>
          </cell>
        </row>
        <row r="11">
          <cell r="B11" t="str">
            <v>AR10.pc</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CTCASH"/>
      <sheetName val="Graphs data"/>
      <sheetName val="AGRS"/>
      <sheetName val="graph"/>
      <sheetName val="P&amp;L2000"/>
      <sheetName val="Exch Rate"/>
    </sheetNames>
    <sheetDataSet>
      <sheetData sheetId="0" refreshError="1">
        <row r="5">
          <cell r="A5" t="str">
            <v>cashflow</v>
          </cell>
        </row>
        <row r="8">
          <cell r="A8" t="str">
            <v>GROUPe</v>
          </cell>
        </row>
        <row r="12">
          <cell r="B12" t="str">
            <v>ACTCASH</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IS"/>
      <sheetName val="CF"/>
      <sheetName val="Cdn Consol_oper_fmt"/>
      <sheetName val="Castek sw combined"/>
      <sheetName val="E_ wkst-Castek Inc."/>
      <sheetName val="US_Con_OperF"/>
      <sheetName val="Hungarian_Con_OperF"/>
      <sheetName val="CF worksheet"/>
      <sheetName val="FX Var-Castek Inc."/>
      <sheetName val="Consolidated Assets"/>
      <sheetName val="Old sections"/>
      <sheetName val="don't use"/>
      <sheetName val="don't use1"/>
      <sheetName val="E_ wkst-Castek Inc"/>
      <sheetName val="E_ wkst-Castek Hungary"/>
      <sheetName val="don't use2"/>
      <sheetName val="FX Proof-Castek Inc.-don't use"/>
      <sheetName val="FX Var -HOC-dont' use"/>
      <sheetName val="FX Proof-HOC-don't use"/>
      <sheetName val="oldE"/>
      <sheetName val="old"/>
      <sheetName val="old2"/>
      <sheetName val="old3"/>
      <sheetName val="Old4"/>
      <sheetName val="Consol-December 04-Stallionv2"/>
      <sheetName val="Data Entry"/>
    </sheetNames>
    <sheetDataSet>
      <sheetData sheetId="0" refreshError="1"/>
      <sheetData sheetId="1"/>
      <sheetData sheetId="2"/>
      <sheetData sheetId="3" refreshError="1">
        <row r="146">
          <cell r="D146">
            <v>1.2246999999999999</v>
          </cell>
        </row>
        <row r="147">
          <cell r="D147">
            <v>1.2020999999999999</v>
          </cell>
        </row>
      </sheetData>
      <sheetData sheetId="4"/>
      <sheetData sheetId="5" refreshError="1"/>
      <sheetData sheetId="6" refreshError="1"/>
      <sheetData sheetId="7" refreshError="1"/>
      <sheetData sheetId="8"/>
      <sheetData sheetId="9"/>
      <sheetData sheetId="10" refreshError="1"/>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of Current Maturiti"/>
      <sheetName val="Loan Amortization Schedule"/>
      <sheetName val="Reco of Interest on TL"/>
      <sheetName val="Int. of C0011206"/>
      <sheetName val="Int. of C0011020"/>
      <sheetName val="Int. of C0011019"/>
      <sheetName val="Int. of C0011017"/>
      <sheetName val="Int. of C0011015"/>
      <sheetName val="Int. of C0011013"/>
      <sheetName val="Int. of C0011012"/>
      <sheetName val="Int. of C0011007"/>
      <sheetName val="Int. of C0010986"/>
      <sheetName val="Int. of C0010106"/>
      <sheetName val="Int.of C0010105"/>
      <sheetName val="Int. of C0010104"/>
      <sheetName val="Int. of C0010103"/>
      <sheetName val="Int. of C0010102"/>
      <sheetName val="V0010201"/>
      <sheetName val="V0010203"/>
      <sheetName val="Sheet1"/>
    </sheetNames>
    <sheetDataSet>
      <sheetData sheetId="0" refreshError="1"/>
      <sheetData sheetId="1">
        <row r="1">
          <cell r="A1" t="str">
            <v>Loan Amortization Schedule</v>
          </cell>
        </row>
        <row r="4">
          <cell r="B4" t="str">
            <v>Enter values</v>
          </cell>
          <cell r="H4" t="str">
            <v>Loan summary</v>
          </cell>
        </row>
        <row r="5">
          <cell r="C5" t="str">
            <v>Loan amount</v>
          </cell>
          <cell r="D5">
            <v>345205147</v>
          </cell>
          <cell r="I5" t="str">
            <v>Scheduled payment</v>
          </cell>
          <cell r="J5">
            <v>8755294.3428916689</v>
          </cell>
        </row>
        <row r="6">
          <cell r="C6" t="str">
            <v>Annual interest rate</v>
          </cell>
          <cell r="D6">
            <v>0.1</v>
          </cell>
          <cell r="I6" t="str">
            <v>Scheduled number of payments</v>
          </cell>
          <cell r="J6">
            <v>48</v>
          </cell>
        </row>
        <row r="7">
          <cell r="C7" t="str">
            <v>Loan period in years</v>
          </cell>
          <cell r="D7">
            <v>4</v>
          </cell>
          <cell r="I7" t="str">
            <v>Actual number of payments</v>
          </cell>
          <cell r="J7">
            <v>48</v>
          </cell>
        </row>
        <row r="8">
          <cell r="C8" t="str">
            <v>Number of payments per year</v>
          </cell>
          <cell r="D8">
            <v>12</v>
          </cell>
          <cell r="I8" t="str">
            <v>Total early payments</v>
          </cell>
          <cell r="J8">
            <v>0</v>
          </cell>
        </row>
        <row r="9">
          <cell r="C9" t="str">
            <v>Start date of loan</v>
          </cell>
          <cell r="D9">
            <v>42217</v>
          </cell>
          <cell r="I9" t="str">
            <v>Total interest</v>
          </cell>
          <cell r="J9">
            <v>75048981.458800092</v>
          </cell>
        </row>
        <row r="10">
          <cell r="C10" t="str">
            <v>Optional extra payments</v>
          </cell>
          <cell r="D10">
            <v>0</v>
          </cell>
        </row>
        <row r="12">
          <cell r="B12" t="str">
            <v>Lender name:</v>
          </cell>
        </row>
        <row r="16">
          <cell r="A16" t="str">
            <v>Pmt. 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42248</v>
          </cell>
          <cell r="C18">
            <v>345205147</v>
          </cell>
          <cell r="D18">
            <v>8755294.3428916689</v>
          </cell>
          <cell r="E18">
            <v>0</v>
          </cell>
          <cell r="F18">
            <v>8755294.3428916689</v>
          </cell>
          <cell r="G18">
            <v>5878584.7845583353</v>
          </cell>
          <cell r="H18">
            <v>2876709.5583333331</v>
          </cell>
          <cell r="I18">
            <v>339326562.21544164</v>
          </cell>
          <cell r="J18">
            <v>2876709.5583333331</v>
          </cell>
        </row>
        <row r="19">
          <cell r="A19">
            <v>2</v>
          </cell>
          <cell r="B19">
            <v>42278</v>
          </cell>
          <cell r="C19">
            <v>339326562.21544164</v>
          </cell>
          <cell r="D19">
            <v>8755294.3428916689</v>
          </cell>
          <cell r="E19">
            <v>0</v>
          </cell>
          <cell r="F19">
            <v>8755294.3428916689</v>
          </cell>
          <cell r="G19">
            <v>5927572.9910963215</v>
          </cell>
          <cell r="H19">
            <v>2827721.3517953474</v>
          </cell>
          <cell r="I19">
            <v>333398989.22434533</v>
          </cell>
          <cell r="J19">
            <v>5704430.910128681</v>
          </cell>
        </row>
        <row r="20">
          <cell r="A20">
            <v>3</v>
          </cell>
          <cell r="B20">
            <v>42309</v>
          </cell>
          <cell r="C20">
            <v>333398989.22434533</v>
          </cell>
          <cell r="D20">
            <v>8755294.3428916689</v>
          </cell>
          <cell r="E20">
            <v>0</v>
          </cell>
          <cell r="F20">
            <v>8755294.3428916689</v>
          </cell>
          <cell r="G20">
            <v>5976969.4326887913</v>
          </cell>
          <cell r="H20">
            <v>2778324.9102028781</v>
          </cell>
          <cell r="I20">
            <v>327422019.79165655</v>
          </cell>
          <cell r="J20">
            <v>8482755.8203315586</v>
          </cell>
        </row>
        <row r="21">
          <cell r="A21">
            <v>4</v>
          </cell>
          <cell r="B21">
            <v>42339</v>
          </cell>
          <cell r="C21">
            <v>327422019.79165655</v>
          </cell>
          <cell r="D21">
            <v>8755294.3428916689</v>
          </cell>
          <cell r="E21">
            <v>0</v>
          </cell>
          <cell r="F21">
            <v>8755294.3428916689</v>
          </cell>
          <cell r="G21">
            <v>6026777.5112945307</v>
          </cell>
          <cell r="H21">
            <v>2728516.8315971382</v>
          </cell>
          <cell r="I21">
            <v>321395242.28036201</v>
          </cell>
          <cell r="J21">
            <v>11211272.651928697</v>
          </cell>
        </row>
        <row r="22">
          <cell r="A22">
            <v>5</v>
          </cell>
          <cell r="B22">
            <v>42370</v>
          </cell>
          <cell r="C22">
            <v>321395242.28036201</v>
          </cell>
          <cell r="D22">
            <v>8755294.3428916689</v>
          </cell>
          <cell r="E22">
            <v>0</v>
          </cell>
          <cell r="F22">
            <v>8755294.3428916689</v>
          </cell>
          <cell r="G22">
            <v>6077000.657221986</v>
          </cell>
          <cell r="H22">
            <v>2678293.6856696834</v>
          </cell>
          <cell r="I22">
            <v>315318241.62314004</v>
          </cell>
          <cell r="J22">
            <v>13889566.33759838</v>
          </cell>
        </row>
        <row r="23">
          <cell r="A23">
            <v>6</v>
          </cell>
          <cell r="B23">
            <v>42401</v>
          </cell>
          <cell r="C23">
            <v>315318241.62314004</v>
          </cell>
          <cell r="D23">
            <v>8755294.3428916689</v>
          </cell>
          <cell r="E23">
            <v>0</v>
          </cell>
          <cell r="F23">
            <v>8755294.3428916689</v>
          </cell>
          <cell r="G23">
            <v>6127642.3293655012</v>
          </cell>
          <cell r="H23">
            <v>2627652.0135261673</v>
          </cell>
          <cell r="I23">
            <v>309190599.29377455</v>
          </cell>
          <cell r="J23">
            <v>16517218.351124547</v>
          </cell>
        </row>
        <row r="24">
          <cell r="A24">
            <v>7</v>
          </cell>
          <cell r="B24">
            <v>42430</v>
          </cell>
          <cell r="C24">
            <v>309190599.29377455</v>
          </cell>
          <cell r="D24">
            <v>8755294.3428916689</v>
          </cell>
          <cell r="E24">
            <v>0</v>
          </cell>
          <cell r="F24">
            <v>8755294.3428916689</v>
          </cell>
          <cell r="G24">
            <v>6178706.0154435476</v>
          </cell>
          <cell r="H24">
            <v>2576588.3274481213</v>
          </cell>
          <cell r="I24">
            <v>303011893.27833098</v>
          </cell>
          <cell r="J24">
            <v>19093806.67857267</v>
          </cell>
        </row>
        <row r="25">
          <cell r="A25">
            <v>8</v>
          </cell>
          <cell r="B25">
            <v>42461</v>
          </cell>
          <cell r="C25">
            <v>303011893.27833098</v>
          </cell>
          <cell r="D25">
            <v>8755294.3428916689</v>
          </cell>
          <cell r="E25">
            <v>0</v>
          </cell>
          <cell r="F25">
            <v>8755294.3428916689</v>
          </cell>
          <cell r="G25">
            <v>6230195.2322389111</v>
          </cell>
          <cell r="H25">
            <v>2525099.1106527583</v>
          </cell>
          <cell r="I25">
            <v>296781698.04609209</v>
          </cell>
          <cell r="J25">
            <v>21618905.789225429</v>
          </cell>
        </row>
        <row r="26">
          <cell r="A26">
            <v>9</v>
          </cell>
          <cell r="B26">
            <v>42491</v>
          </cell>
          <cell r="C26">
            <v>296781698.04609209</v>
          </cell>
          <cell r="D26">
            <v>8755294.3428916689</v>
          </cell>
          <cell r="E26">
            <v>0</v>
          </cell>
          <cell r="F26">
            <v>8755294.3428916689</v>
          </cell>
          <cell r="G26">
            <v>6282113.5258409008</v>
          </cell>
          <cell r="H26">
            <v>2473180.8170507676</v>
          </cell>
          <cell r="I26">
            <v>290499584.52025121</v>
          </cell>
          <cell r="J26">
            <v>24092086.606276195</v>
          </cell>
        </row>
        <row r="27">
          <cell r="A27">
            <v>10</v>
          </cell>
          <cell r="B27">
            <v>42522</v>
          </cell>
          <cell r="C27">
            <v>290499584.52025121</v>
          </cell>
          <cell r="D27">
            <v>8755294.3428916689</v>
          </cell>
          <cell r="E27">
            <v>0</v>
          </cell>
          <cell r="F27">
            <v>8755294.3428916689</v>
          </cell>
          <cell r="G27">
            <v>6334464.4718895759</v>
          </cell>
          <cell r="H27">
            <v>2420829.8710020934</v>
          </cell>
          <cell r="I27">
            <v>284165120.04836166</v>
          </cell>
          <cell r="J27">
            <v>26512916.477278288</v>
          </cell>
        </row>
        <row r="28">
          <cell r="A28">
            <v>11</v>
          </cell>
          <cell r="B28">
            <v>42552</v>
          </cell>
          <cell r="C28">
            <v>284165120.04836166</v>
          </cell>
          <cell r="D28">
            <v>8755294.3428916689</v>
          </cell>
          <cell r="E28">
            <v>0</v>
          </cell>
          <cell r="F28">
            <v>8755294.3428916689</v>
          </cell>
          <cell r="G28">
            <v>6387251.6758219879</v>
          </cell>
          <cell r="H28">
            <v>2368042.6670696805</v>
          </cell>
          <cell r="I28">
            <v>277777868.3725397</v>
          </cell>
          <cell r="J28">
            <v>28880959.144347969</v>
          </cell>
        </row>
        <row r="29">
          <cell r="A29">
            <v>12</v>
          </cell>
          <cell r="B29">
            <v>42583</v>
          </cell>
          <cell r="C29">
            <v>277777868.3725397</v>
          </cell>
          <cell r="D29">
            <v>8755294.3428916689</v>
          </cell>
          <cell r="E29">
            <v>0</v>
          </cell>
          <cell r="F29">
            <v>8755294.3428916689</v>
          </cell>
          <cell r="G29">
            <v>6440478.7731205039</v>
          </cell>
          <cell r="H29">
            <v>2314815.5697711646</v>
          </cell>
          <cell r="I29">
            <v>271337389.59941918</v>
          </cell>
          <cell r="J29">
            <v>31195774.714119133</v>
          </cell>
        </row>
        <row r="30">
          <cell r="A30">
            <v>13</v>
          </cell>
          <cell r="B30">
            <v>42614</v>
          </cell>
          <cell r="C30">
            <v>271337389.59941918</v>
          </cell>
          <cell r="D30">
            <v>8755294.3428916689</v>
          </cell>
          <cell r="E30">
            <v>0</v>
          </cell>
          <cell r="F30">
            <v>8755294.3428916689</v>
          </cell>
          <cell r="G30">
            <v>6494149.4295631759</v>
          </cell>
          <cell r="H30">
            <v>2261144.9133284935</v>
          </cell>
          <cell r="I30">
            <v>264843240.16985601</v>
          </cell>
          <cell r="J30">
            <v>33456919.627447627</v>
          </cell>
        </row>
        <row r="31">
          <cell r="A31">
            <v>14</v>
          </cell>
          <cell r="B31">
            <v>42644</v>
          </cell>
          <cell r="C31">
            <v>264843240.16985601</v>
          </cell>
          <cell r="D31">
            <v>8755294.3428916689</v>
          </cell>
          <cell r="E31">
            <v>0</v>
          </cell>
          <cell r="F31">
            <v>8755294.3428916689</v>
          </cell>
          <cell r="G31">
            <v>6548267.341476202</v>
          </cell>
          <cell r="H31">
            <v>2207027.0014154669</v>
          </cell>
          <cell r="I31">
            <v>258294972.82837981</v>
          </cell>
          <cell r="J31">
            <v>35663946.628863096</v>
          </cell>
        </row>
        <row r="32">
          <cell r="A32">
            <v>15</v>
          </cell>
          <cell r="B32">
            <v>42675</v>
          </cell>
          <cell r="C32">
            <v>258294972.82837981</v>
          </cell>
          <cell r="D32">
            <v>8755294.3428916689</v>
          </cell>
          <cell r="E32">
            <v>0</v>
          </cell>
          <cell r="F32">
            <v>8755294.3428916689</v>
          </cell>
          <cell r="G32">
            <v>6602836.2359885033</v>
          </cell>
          <cell r="H32">
            <v>2152458.1069031651</v>
          </cell>
          <cell r="I32">
            <v>251692136.59239131</v>
          </cell>
          <cell r="J32">
            <v>37816404.735766262</v>
          </cell>
        </row>
        <row r="33">
          <cell r="A33">
            <v>16</v>
          </cell>
          <cell r="B33">
            <v>42705</v>
          </cell>
          <cell r="C33">
            <v>251692136.59239131</v>
          </cell>
          <cell r="D33">
            <v>8755294.3428916689</v>
          </cell>
          <cell r="E33">
            <v>0</v>
          </cell>
          <cell r="F33">
            <v>8755294.3428916689</v>
          </cell>
          <cell r="G33">
            <v>6657859.8712884076</v>
          </cell>
          <cell r="H33">
            <v>2097434.4716032608</v>
          </cell>
          <cell r="I33">
            <v>245034276.72110289</v>
          </cell>
          <cell r="J33">
            <v>39913839.207369521</v>
          </cell>
        </row>
        <row r="34">
          <cell r="A34">
            <v>17</v>
          </cell>
          <cell r="B34">
            <v>42736</v>
          </cell>
          <cell r="C34">
            <v>245034276.72110289</v>
          </cell>
          <cell r="D34">
            <v>8755294.3428916689</v>
          </cell>
          <cell r="E34">
            <v>0</v>
          </cell>
          <cell r="F34">
            <v>8755294.3428916689</v>
          </cell>
          <cell r="G34">
            <v>6713342.0368824778</v>
          </cell>
          <cell r="H34">
            <v>2041952.3060091909</v>
          </cell>
          <cell r="I34">
            <v>238320934.6842204</v>
          </cell>
          <cell r="J34">
            <v>41955791.51337871</v>
          </cell>
        </row>
        <row r="35">
          <cell r="A35">
            <v>18</v>
          </cell>
          <cell r="B35">
            <v>42767</v>
          </cell>
          <cell r="C35">
            <v>238320934.6842204</v>
          </cell>
          <cell r="D35">
            <v>8755294.3428916689</v>
          </cell>
          <cell r="E35">
            <v>0</v>
          </cell>
          <cell r="F35">
            <v>8755294.3428916689</v>
          </cell>
          <cell r="G35">
            <v>6769286.5538564986</v>
          </cell>
          <cell r="H35">
            <v>1986007.7890351701</v>
          </cell>
          <cell r="I35">
            <v>231551648.13036391</v>
          </cell>
          <cell r="J35">
            <v>43941799.302413881</v>
          </cell>
        </row>
        <row r="36">
          <cell r="A36">
            <v>19</v>
          </cell>
          <cell r="B36">
            <v>42795</v>
          </cell>
          <cell r="C36">
            <v>231551648.13036391</v>
          </cell>
          <cell r="D36">
            <v>8755294.3428916689</v>
          </cell>
          <cell r="E36">
            <v>0</v>
          </cell>
          <cell r="F36">
            <v>8755294.3428916689</v>
          </cell>
          <cell r="G36">
            <v>6825697.2751386361</v>
          </cell>
          <cell r="H36">
            <v>1929597.0677530328</v>
          </cell>
          <cell r="I36">
            <v>224725950.85522527</v>
          </cell>
          <cell r="J36">
            <v>45871396.370166913</v>
          </cell>
        </row>
        <row r="37">
          <cell r="A37">
            <v>20</v>
          </cell>
          <cell r="B37">
            <v>42826</v>
          </cell>
          <cell r="C37">
            <v>224725950.85522527</v>
          </cell>
          <cell r="D37">
            <v>8755294.3428916689</v>
          </cell>
          <cell r="E37">
            <v>0</v>
          </cell>
          <cell r="F37">
            <v>8755294.3428916689</v>
          </cell>
          <cell r="G37">
            <v>6882578.0857647918</v>
          </cell>
          <cell r="H37">
            <v>1872716.2571268773</v>
          </cell>
          <cell r="I37">
            <v>217843372.76946047</v>
          </cell>
          <cell r="J37">
            <v>47744112.627293788</v>
          </cell>
        </row>
        <row r="38">
          <cell r="A38">
            <v>21</v>
          </cell>
          <cell r="B38">
            <v>42856</v>
          </cell>
          <cell r="C38">
            <v>217843372.76946047</v>
          </cell>
          <cell r="D38">
            <v>8755294.3428916689</v>
          </cell>
          <cell r="E38">
            <v>0</v>
          </cell>
          <cell r="F38">
            <v>8755294.3428916689</v>
          </cell>
          <cell r="G38">
            <v>6939932.9031461645</v>
          </cell>
          <cell r="H38">
            <v>1815361.4397455042</v>
          </cell>
          <cell r="I38">
            <v>210903439.86631429</v>
          </cell>
          <cell r="J38">
            <v>49559474.067039289</v>
          </cell>
        </row>
        <row r="39">
          <cell r="A39">
            <v>22</v>
          </cell>
          <cell r="B39">
            <v>42887</v>
          </cell>
          <cell r="C39">
            <v>210903439.86631429</v>
          </cell>
          <cell r="D39">
            <v>8755294.3428916689</v>
          </cell>
          <cell r="E39">
            <v>0</v>
          </cell>
          <cell r="F39">
            <v>8755294.3428916689</v>
          </cell>
          <cell r="G39">
            <v>6997765.67733905</v>
          </cell>
          <cell r="H39">
            <v>1757528.6655526191</v>
          </cell>
          <cell r="I39">
            <v>203905674.18897524</v>
          </cell>
          <cell r="J39">
            <v>51317002.732591905</v>
          </cell>
        </row>
        <row r="40">
          <cell r="A40">
            <v>23</v>
          </cell>
          <cell r="B40">
            <v>42917</v>
          </cell>
          <cell r="C40">
            <v>203905674.18897524</v>
          </cell>
          <cell r="D40">
            <v>8755294.3428916689</v>
          </cell>
          <cell r="E40">
            <v>0</v>
          </cell>
          <cell r="F40">
            <v>8755294.3428916689</v>
          </cell>
          <cell r="G40">
            <v>7056080.3913168749</v>
          </cell>
          <cell r="H40">
            <v>1699213.9515747938</v>
          </cell>
          <cell r="I40">
            <v>196849593.79765838</v>
          </cell>
          <cell r="J40">
            <v>53016216.6841667</v>
          </cell>
        </row>
        <row r="41">
          <cell r="A41">
            <v>24</v>
          </cell>
          <cell r="B41">
            <v>42948</v>
          </cell>
          <cell r="C41">
            <v>196849593.79765838</v>
          </cell>
          <cell r="D41">
            <v>8755294.3428916689</v>
          </cell>
          <cell r="E41">
            <v>0</v>
          </cell>
          <cell r="F41">
            <v>8755294.3428916689</v>
          </cell>
          <cell r="G41">
            <v>7114881.0612445157</v>
          </cell>
          <cell r="H41">
            <v>1640413.2816471532</v>
          </cell>
          <cell r="I41">
            <v>189734712.73641387</v>
          </cell>
          <cell r="J41">
            <v>54656629.965813853</v>
          </cell>
        </row>
        <row r="42">
          <cell r="A42">
            <v>25</v>
          </cell>
          <cell r="B42">
            <v>42979</v>
          </cell>
          <cell r="C42">
            <v>189734712.73641387</v>
          </cell>
          <cell r="D42">
            <v>8755294.3428916689</v>
          </cell>
          <cell r="E42">
            <v>0</v>
          </cell>
          <cell r="F42">
            <v>8755294.3428916689</v>
          </cell>
          <cell r="G42">
            <v>7174171.7367548868</v>
          </cell>
          <cell r="H42">
            <v>1581122.6061367823</v>
          </cell>
          <cell r="I42">
            <v>182560540.99965897</v>
          </cell>
          <cell r="J42">
            <v>56237752.571950637</v>
          </cell>
        </row>
        <row r="43">
          <cell r="A43">
            <v>26</v>
          </cell>
          <cell r="B43">
            <v>43009</v>
          </cell>
          <cell r="C43">
            <v>182560540.99965897</v>
          </cell>
          <cell r="D43">
            <v>8755294.3428916689</v>
          </cell>
          <cell r="E43">
            <v>0</v>
          </cell>
          <cell r="F43">
            <v>8755294.3428916689</v>
          </cell>
          <cell r="G43">
            <v>7233956.5012278445</v>
          </cell>
          <cell r="H43">
            <v>1521337.8416638246</v>
          </cell>
          <cell r="I43">
            <v>175326584.49843112</v>
          </cell>
          <cell r="J43">
            <v>57759090.413614459</v>
          </cell>
        </row>
        <row r="44">
          <cell r="A44">
            <v>27</v>
          </cell>
          <cell r="B44">
            <v>43040</v>
          </cell>
          <cell r="C44">
            <v>175326584.49843112</v>
          </cell>
          <cell r="D44">
            <v>8755294.3428916689</v>
          </cell>
          <cell r="E44">
            <v>0</v>
          </cell>
          <cell r="F44">
            <v>8755294.3428916689</v>
          </cell>
          <cell r="G44">
            <v>7294239.4720714092</v>
          </cell>
          <cell r="H44">
            <v>1461054.8708202594</v>
          </cell>
          <cell r="I44">
            <v>168032345.02635971</v>
          </cell>
          <cell r="J44">
            <v>59220145.284434721</v>
          </cell>
        </row>
        <row r="45">
          <cell r="A45">
            <v>28</v>
          </cell>
          <cell r="B45">
            <v>43070</v>
          </cell>
          <cell r="C45">
            <v>168032345.02635971</v>
          </cell>
          <cell r="D45">
            <v>8755294.3428916689</v>
          </cell>
          <cell r="E45">
            <v>0</v>
          </cell>
          <cell r="F45">
            <v>8755294.3428916689</v>
          </cell>
          <cell r="G45">
            <v>7355024.8010053383</v>
          </cell>
          <cell r="H45">
            <v>1400269.5418863308</v>
          </cell>
          <cell r="I45">
            <v>160677320.22535437</v>
          </cell>
          <cell r="J45">
            <v>60620414.826321051</v>
          </cell>
        </row>
        <row r="46">
          <cell r="A46">
            <v>29</v>
          </cell>
          <cell r="B46">
            <v>43101</v>
          </cell>
          <cell r="C46">
            <v>160677320.22535437</v>
          </cell>
          <cell r="D46">
            <v>8755294.3428916689</v>
          </cell>
          <cell r="E46">
            <v>0</v>
          </cell>
          <cell r="F46">
            <v>8755294.3428916689</v>
          </cell>
          <cell r="G46">
            <v>7416316.6743470486</v>
          </cell>
          <cell r="H46">
            <v>1338977.6685446198</v>
          </cell>
          <cell r="I46">
            <v>153261003.55100733</v>
          </cell>
          <cell r="J46">
            <v>61959392.494865671</v>
          </cell>
        </row>
        <row r="47">
          <cell r="A47">
            <v>30</v>
          </cell>
          <cell r="B47">
            <v>43132</v>
          </cell>
          <cell r="C47">
            <v>153261003.55100733</v>
          </cell>
          <cell r="D47">
            <v>8755294.3428916689</v>
          </cell>
          <cell r="E47">
            <v>0</v>
          </cell>
          <cell r="F47">
            <v>8755294.3428916689</v>
          </cell>
          <cell r="G47">
            <v>7478119.3132999409</v>
          </cell>
          <cell r="H47">
            <v>1277175.0295917278</v>
          </cell>
          <cell r="I47">
            <v>145782884.23770738</v>
          </cell>
          <cell r="J47">
            <v>63236567.524457395</v>
          </cell>
        </row>
        <row r="48">
          <cell r="A48">
            <v>31</v>
          </cell>
          <cell r="B48">
            <v>43160</v>
          </cell>
          <cell r="C48">
            <v>145782884.23770738</v>
          </cell>
          <cell r="D48">
            <v>8755294.3428916689</v>
          </cell>
          <cell r="E48">
            <v>0</v>
          </cell>
          <cell r="F48">
            <v>8755294.3428916689</v>
          </cell>
          <cell r="G48">
            <v>7540436.9742441075</v>
          </cell>
          <cell r="H48">
            <v>1214857.3686475616</v>
          </cell>
          <cell r="I48">
            <v>138242447.26346326</v>
          </cell>
          <cell r="J48">
            <v>64451424.893104956</v>
          </cell>
        </row>
        <row r="49">
          <cell r="A49">
            <v>32</v>
          </cell>
          <cell r="B49">
            <v>43191</v>
          </cell>
          <cell r="C49">
            <v>138242447.26346326</v>
          </cell>
          <cell r="D49">
            <v>8755294.3428916689</v>
          </cell>
          <cell r="E49">
            <v>0</v>
          </cell>
          <cell r="F49">
            <v>8755294.3428916689</v>
          </cell>
          <cell r="G49">
            <v>7603273.9490294755</v>
          </cell>
          <cell r="H49">
            <v>1152020.3938621939</v>
          </cell>
          <cell r="I49">
            <v>130639173.31443378</v>
          </cell>
          <cell r="J49">
            <v>65603445.286967151</v>
          </cell>
        </row>
        <row r="50">
          <cell r="A50">
            <v>33</v>
          </cell>
          <cell r="B50">
            <v>43221</v>
          </cell>
          <cell r="C50">
            <v>130639173.31443378</v>
          </cell>
          <cell r="D50">
            <v>8755294.3428916689</v>
          </cell>
          <cell r="E50">
            <v>0</v>
          </cell>
          <cell r="F50">
            <v>8755294.3428916689</v>
          </cell>
          <cell r="G50">
            <v>7666634.5652713869</v>
          </cell>
          <cell r="H50">
            <v>1088659.7776202816</v>
          </cell>
          <cell r="I50">
            <v>122972538.74916239</v>
          </cell>
          <cell r="J50">
            <v>66692105.064587429</v>
          </cell>
        </row>
        <row r="51">
          <cell r="A51">
            <v>34</v>
          </cell>
          <cell r="B51">
            <v>43252</v>
          </cell>
          <cell r="C51">
            <v>122972538.74916239</v>
          </cell>
          <cell r="D51">
            <v>8755294.3428916689</v>
          </cell>
          <cell r="E51">
            <v>0</v>
          </cell>
          <cell r="F51">
            <v>8755294.3428916689</v>
          </cell>
          <cell r="G51">
            <v>7730523.1866486492</v>
          </cell>
          <cell r="H51">
            <v>1024771.1562430201</v>
          </cell>
          <cell r="I51">
            <v>115242015.56251374</v>
          </cell>
          <cell r="J51">
            <v>67716876.220830455</v>
          </cell>
        </row>
        <row r="52">
          <cell r="A52">
            <v>35</v>
          </cell>
          <cell r="B52">
            <v>43282</v>
          </cell>
          <cell r="C52">
            <v>115242015.56251374</v>
          </cell>
          <cell r="D52">
            <v>8755294.3428916689</v>
          </cell>
          <cell r="E52">
            <v>0</v>
          </cell>
          <cell r="F52">
            <v>8755294.3428916689</v>
          </cell>
          <cell r="G52">
            <v>7794944.2132040542</v>
          </cell>
          <cell r="H52">
            <v>960350.12968761462</v>
          </cell>
          <cell r="I52">
            <v>107447071.34930968</v>
          </cell>
          <cell r="J52">
            <v>68677226.350518063</v>
          </cell>
        </row>
        <row r="53">
          <cell r="A53">
            <v>36</v>
          </cell>
          <cell r="B53">
            <v>43313</v>
          </cell>
          <cell r="C53">
            <v>107447071.34930968</v>
          </cell>
          <cell r="D53">
            <v>8755294.3428916689</v>
          </cell>
          <cell r="E53">
            <v>0</v>
          </cell>
          <cell r="F53">
            <v>8755294.3428916689</v>
          </cell>
          <cell r="G53">
            <v>7859902.0816474212</v>
          </cell>
          <cell r="H53">
            <v>895392.26124424732</v>
          </cell>
          <cell r="I53">
            <v>99587169.267662257</v>
          </cell>
          <cell r="J53">
            <v>69572618.611762315</v>
          </cell>
        </row>
        <row r="54">
          <cell r="A54">
            <v>37</v>
          </cell>
          <cell r="B54">
            <v>43344</v>
          </cell>
          <cell r="C54">
            <v>99587169.267662257</v>
          </cell>
          <cell r="D54">
            <v>8755294.3428916689</v>
          </cell>
          <cell r="E54">
            <v>0</v>
          </cell>
          <cell r="F54">
            <v>8755294.3428916689</v>
          </cell>
          <cell r="G54">
            <v>7925401.2656611502</v>
          </cell>
          <cell r="H54">
            <v>829893.0772305188</v>
          </cell>
          <cell r="I54">
            <v>91661768.002001107</v>
          </cell>
          <cell r="J54">
            <v>70402511.688992828</v>
          </cell>
        </row>
        <row r="55">
          <cell r="A55">
            <v>38</v>
          </cell>
          <cell r="B55">
            <v>43374</v>
          </cell>
          <cell r="C55">
            <v>91661768.002001107</v>
          </cell>
          <cell r="D55">
            <v>8755294.3428916689</v>
          </cell>
          <cell r="E55">
            <v>0</v>
          </cell>
          <cell r="F55">
            <v>8755294.3428916689</v>
          </cell>
          <cell r="G55">
            <v>7991446.2762083262</v>
          </cell>
          <cell r="H55">
            <v>763848.06668334256</v>
          </cell>
          <cell r="I55">
            <v>83670321.725792781</v>
          </cell>
          <cell r="J55">
            <v>71166359.755676165</v>
          </cell>
        </row>
        <row r="56">
          <cell r="A56">
            <v>39</v>
          </cell>
          <cell r="B56">
            <v>43405</v>
          </cell>
          <cell r="C56">
            <v>83670321.725792781</v>
          </cell>
          <cell r="D56">
            <v>8755294.3428916689</v>
          </cell>
          <cell r="E56">
            <v>0</v>
          </cell>
          <cell r="F56">
            <v>8755294.3428916689</v>
          </cell>
          <cell r="G56">
            <v>8058041.6618433958</v>
          </cell>
          <cell r="H56">
            <v>697252.68104827323</v>
          </cell>
          <cell r="I56">
            <v>75612280.063949391</v>
          </cell>
          <cell r="J56">
            <v>71863612.436724439</v>
          </cell>
        </row>
        <row r="57">
          <cell r="A57">
            <v>40</v>
          </cell>
          <cell r="B57">
            <v>43435</v>
          </cell>
          <cell r="C57">
            <v>75612280.063949391</v>
          </cell>
          <cell r="D57">
            <v>8755294.3428916689</v>
          </cell>
          <cell r="E57">
            <v>0</v>
          </cell>
          <cell r="F57">
            <v>8755294.3428916689</v>
          </cell>
          <cell r="G57">
            <v>8125192.0090254238</v>
          </cell>
          <cell r="H57">
            <v>630102.333866245</v>
          </cell>
          <cell r="I57">
            <v>67487088.054923967</v>
          </cell>
          <cell r="J57">
            <v>72493714.770590678</v>
          </cell>
        </row>
        <row r="58">
          <cell r="A58">
            <v>41</v>
          </cell>
          <cell r="B58">
            <v>43466</v>
          </cell>
          <cell r="C58">
            <v>67487088.054923967</v>
          </cell>
          <cell r="D58">
            <v>8755294.3428916689</v>
          </cell>
          <cell r="E58">
            <v>0</v>
          </cell>
          <cell r="F58">
            <v>8755294.3428916689</v>
          </cell>
          <cell r="G58">
            <v>8192901.9424339691</v>
          </cell>
          <cell r="H58">
            <v>562392.40045769978</v>
          </cell>
          <cell r="I58">
            <v>59294186.112489998</v>
          </cell>
          <cell r="J58">
            <v>73056107.171048373</v>
          </cell>
        </row>
        <row r="59">
          <cell r="A59">
            <v>42</v>
          </cell>
          <cell r="B59">
            <v>43497</v>
          </cell>
          <cell r="C59">
            <v>59294186.112489998</v>
          </cell>
          <cell r="D59">
            <v>8755294.3428916689</v>
          </cell>
          <cell r="E59">
            <v>0</v>
          </cell>
          <cell r="F59">
            <v>8755294.3428916689</v>
          </cell>
          <cell r="G59">
            <v>8261176.1252875859</v>
          </cell>
          <cell r="H59">
            <v>494118.2176040833</v>
          </cell>
          <cell r="I59">
            <v>51033009.987202413</v>
          </cell>
          <cell r="J59">
            <v>73550225.388652459</v>
          </cell>
        </row>
        <row r="60">
          <cell r="A60">
            <v>43</v>
          </cell>
          <cell r="B60">
            <v>43525</v>
          </cell>
          <cell r="C60">
            <v>51033009.987202413</v>
          </cell>
          <cell r="D60">
            <v>8755294.3428916689</v>
          </cell>
          <cell r="E60">
            <v>0</v>
          </cell>
          <cell r="F60">
            <v>8755294.3428916689</v>
          </cell>
          <cell r="G60">
            <v>8330019.2596649826</v>
          </cell>
          <cell r="H60">
            <v>425275.08322668681</v>
          </cell>
          <cell r="I60">
            <v>42702990.727537431</v>
          </cell>
          <cell r="J60">
            <v>73975500.47187914</v>
          </cell>
        </row>
        <row r="61">
          <cell r="A61">
            <v>44</v>
          </cell>
          <cell r="B61">
            <v>43556</v>
          </cell>
          <cell r="C61">
            <v>42702990.727537431</v>
          </cell>
          <cell r="D61">
            <v>8755294.3428916689</v>
          </cell>
          <cell r="E61">
            <v>0</v>
          </cell>
          <cell r="F61">
            <v>8755294.3428916689</v>
          </cell>
          <cell r="G61">
            <v>8399436.0868288577</v>
          </cell>
          <cell r="H61">
            <v>355858.25606281194</v>
          </cell>
          <cell r="I61">
            <v>34303554.640708573</v>
          </cell>
          <cell r="J61">
            <v>74331358.727941945</v>
          </cell>
        </row>
        <row r="62">
          <cell r="A62">
            <v>45</v>
          </cell>
          <cell r="B62">
            <v>43586</v>
          </cell>
          <cell r="C62">
            <v>34303554.640708573</v>
          </cell>
          <cell r="D62">
            <v>8755294.3428916689</v>
          </cell>
          <cell r="E62">
            <v>0</v>
          </cell>
          <cell r="F62">
            <v>8755294.3428916689</v>
          </cell>
          <cell r="G62">
            <v>8469431.3875524309</v>
          </cell>
          <cell r="H62">
            <v>285862.95533923811</v>
          </cell>
          <cell r="I62">
            <v>25834123.25315614</v>
          </cell>
          <cell r="J62">
            <v>74617221.683281183</v>
          </cell>
        </row>
        <row r="63">
          <cell r="A63">
            <v>46</v>
          </cell>
          <cell r="B63">
            <v>43617</v>
          </cell>
          <cell r="C63">
            <v>25834123.25315614</v>
          </cell>
          <cell r="D63">
            <v>8755294.3428916689</v>
          </cell>
          <cell r="E63">
            <v>0</v>
          </cell>
          <cell r="F63">
            <v>8755294.3428916689</v>
          </cell>
          <cell r="G63">
            <v>8540009.9824487008</v>
          </cell>
          <cell r="H63">
            <v>215284.36044296785</v>
          </cell>
          <cell r="I63">
            <v>17294113.27070744</v>
          </cell>
          <cell r="J63">
            <v>74832506.043724149</v>
          </cell>
        </row>
        <row r="64">
          <cell r="A64">
            <v>47</v>
          </cell>
          <cell r="B64">
            <v>43647</v>
          </cell>
          <cell r="C64">
            <v>17294113.27070744</v>
          </cell>
          <cell r="D64">
            <v>8755294.3428916689</v>
          </cell>
          <cell r="E64">
            <v>0</v>
          </cell>
          <cell r="F64">
            <v>8755294.3428916689</v>
          </cell>
          <cell r="G64">
            <v>8611176.7323024403</v>
          </cell>
          <cell r="H64">
            <v>144117.61058922866</v>
          </cell>
          <cell r="I64">
            <v>8682936.5384049993</v>
          </cell>
          <cell r="J64">
            <v>74976623.654313385</v>
          </cell>
        </row>
        <row r="65">
          <cell r="A65">
            <v>48</v>
          </cell>
          <cell r="B65">
            <v>43678</v>
          </cell>
          <cell r="C65">
            <v>8682936.5384049993</v>
          </cell>
          <cell r="D65">
            <v>8755294.3428916689</v>
          </cell>
          <cell r="E65">
            <v>0</v>
          </cell>
          <cell r="F65">
            <v>8682936.5384049993</v>
          </cell>
          <cell r="G65">
            <v>8610578.7339182906</v>
          </cell>
          <cell r="H65">
            <v>72357.804486708323</v>
          </cell>
          <cell r="I65">
            <v>0</v>
          </cell>
          <cell r="J65">
            <v>75048981.458800092</v>
          </cell>
        </row>
        <row r="66">
          <cell r="A66">
            <v>49</v>
          </cell>
          <cell r="B66">
            <v>43709</v>
          </cell>
          <cell r="C66">
            <v>0</v>
          </cell>
          <cell r="D66">
            <v>8755294.3428916689</v>
          </cell>
          <cell r="E66">
            <v>0</v>
          </cell>
          <cell r="F66">
            <v>0</v>
          </cell>
          <cell r="G66">
            <v>0</v>
          </cell>
          <cell r="H66">
            <v>0</v>
          </cell>
          <cell r="I66">
            <v>0</v>
          </cell>
          <cell r="J66">
            <v>75048981.458800092</v>
          </cell>
        </row>
        <row r="67">
          <cell r="A67">
            <v>50</v>
          </cell>
          <cell r="B67">
            <v>43739</v>
          </cell>
          <cell r="C67">
            <v>0</v>
          </cell>
          <cell r="D67">
            <v>8755294.3428916689</v>
          </cell>
          <cell r="E67">
            <v>0</v>
          </cell>
          <cell r="F67">
            <v>0</v>
          </cell>
          <cell r="G67">
            <v>0</v>
          </cell>
          <cell r="H67">
            <v>0</v>
          </cell>
          <cell r="I67">
            <v>0</v>
          </cell>
          <cell r="J67">
            <v>75048981.458800092</v>
          </cell>
        </row>
        <row r="68">
          <cell r="A68">
            <v>51</v>
          </cell>
          <cell r="B68">
            <v>43770</v>
          </cell>
          <cell r="C68">
            <v>0</v>
          </cell>
          <cell r="D68">
            <v>8755294.3428916689</v>
          </cell>
          <cell r="E68">
            <v>0</v>
          </cell>
          <cell r="F68">
            <v>0</v>
          </cell>
          <cell r="G68">
            <v>0</v>
          </cell>
          <cell r="H68">
            <v>0</v>
          </cell>
          <cell r="I68">
            <v>0</v>
          </cell>
          <cell r="J68">
            <v>75048981.458800092</v>
          </cell>
        </row>
        <row r="69">
          <cell r="A69">
            <v>52</v>
          </cell>
          <cell r="B69">
            <v>43800</v>
          </cell>
          <cell r="C69">
            <v>0</v>
          </cell>
          <cell r="D69">
            <v>8755294.3428916689</v>
          </cell>
          <cell r="E69">
            <v>0</v>
          </cell>
          <cell r="F69">
            <v>0</v>
          </cell>
          <cell r="G69">
            <v>0</v>
          </cell>
          <cell r="H69">
            <v>0</v>
          </cell>
          <cell r="I69">
            <v>0</v>
          </cell>
          <cell r="J69">
            <v>75048981.458800092</v>
          </cell>
        </row>
        <row r="70">
          <cell r="A70">
            <v>53</v>
          </cell>
          <cell r="B70">
            <v>43831</v>
          </cell>
          <cell r="C70">
            <v>0</v>
          </cell>
          <cell r="D70">
            <v>8755294.3428916689</v>
          </cell>
          <cell r="E70">
            <v>0</v>
          </cell>
          <cell r="F70">
            <v>0</v>
          </cell>
          <cell r="G70">
            <v>0</v>
          </cell>
          <cell r="H70">
            <v>0</v>
          </cell>
          <cell r="I70">
            <v>0</v>
          </cell>
          <cell r="J70">
            <v>75048981.458800092</v>
          </cell>
        </row>
        <row r="71">
          <cell r="A71">
            <v>54</v>
          </cell>
          <cell r="B71">
            <v>43862</v>
          </cell>
          <cell r="C71">
            <v>0</v>
          </cell>
          <cell r="D71">
            <v>8755294.3428916689</v>
          </cell>
          <cell r="E71">
            <v>0</v>
          </cell>
          <cell r="F71">
            <v>0</v>
          </cell>
          <cell r="G71">
            <v>0</v>
          </cell>
          <cell r="H71">
            <v>0</v>
          </cell>
          <cell r="I71">
            <v>0</v>
          </cell>
          <cell r="J71">
            <v>75048981.458800092</v>
          </cell>
        </row>
        <row r="72">
          <cell r="A72">
            <v>55</v>
          </cell>
          <cell r="B72">
            <v>43891</v>
          </cell>
          <cell r="C72">
            <v>0</v>
          </cell>
          <cell r="D72">
            <v>8755294.3428916689</v>
          </cell>
          <cell r="E72">
            <v>0</v>
          </cell>
          <cell r="F72">
            <v>0</v>
          </cell>
          <cell r="G72">
            <v>0</v>
          </cell>
          <cell r="H72">
            <v>0</v>
          </cell>
          <cell r="I72">
            <v>0</v>
          </cell>
          <cell r="J72">
            <v>75048981.458800092</v>
          </cell>
        </row>
        <row r="73">
          <cell r="A73">
            <v>56</v>
          </cell>
          <cell r="B73">
            <v>43922</v>
          </cell>
          <cell r="C73">
            <v>0</v>
          </cell>
          <cell r="D73">
            <v>8755294.3428916689</v>
          </cell>
          <cell r="E73">
            <v>0</v>
          </cell>
          <cell r="F73">
            <v>0</v>
          </cell>
          <cell r="G73">
            <v>0</v>
          </cell>
          <cell r="H73">
            <v>0</v>
          </cell>
          <cell r="I73">
            <v>0</v>
          </cell>
          <cell r="J73">
            <v>75048981.458800092</v>
          </cell>
        </row>
        <row r="74">
          <cell r="A74">
            <v>57</v>
          </cell>
          <cell r="B74">
            <v>43952</v>
          </cell>
          <cell r="C74">
            <v>0</v>
          </cell>
          <cell r="D74">
            <v>8755294.3428916689</v>
          </cell>
          <cell r="E74">
            <v>0</v>
          </cell>
          <cell r="F74">
            <v>0</v>
          </cell>
          <cell r="G74">
            <v>0</v>
          </cell>
          <cell r="H74">
            <v>0</v>
          </cell>
          <cell r="I74">
            <v>0</v>
          </cell>
          <cell r="J74">
            <v>75048981.458800092</v>
          </cell>
        </row>
        <row r="75">
          <cell r="A75">
            <v>58</v>
          </cell>
          <cell r="B75">
            <v>43983</v>
          </cell>
          <cell r="C75">
            <v>0</v>
          </cell>
          <cell r="D75">
            <v>8755294.3428916689</v>
          </cell>
          <cell r="E75">
            <v>0</v>
          </cell>
          <cell r="F75">
            <v>0</v>
          </cell>
          <cell r="G75">
            <v>0</v>
          </cell>
          <cell r="H75">
            <v>0</v>
          </cell>
          <cell r="I75">
            <v>0</v>
          </cell>
          <cell r="J75">
            <v>75048981.458800092</v>
          </cell>
        </row>
        <row r="76">
          <cell r="A76">
            <v>59</v>
          </cell>
          <cell r="B76">
            <v>44013</v>
          </cell>
          <cell r="C76">
            <v>0</v>
          </cell>
          <cell r="D76">
            <v>8755294.3428916689</v>
          </cell>
          <cell r="E76">
            <v>0</v>
          </cell>
          <cell r="F76">
            <v>0</v>
          </cell>
          <cell r="G76">
            <v>0</v>
          </cell>
          <cell r="H76">
            <v>0</v>
          </cell>
          <cell r="I76">
            <v>0</v>
          </cell>
          <cell r="J76">
            <v>75048981.458800092</v>
          </cell>
        </row>
        <row r="77">
          <cell r="A77">
            <v>60</v>
          </cell>
          <cell r="B77">
            <v>44044</v>
          </cell>
          <cell r="C77">
            <v>0</v>
          </cell>
          <cell r="D77">
            <v>8755294.3428916689</v>
          </cell>
          <cell r="E77">
            <v>0</v>
          </cell>
          <cell r="F77">
            <v>0</v>
          </cell>
          <cell r="G77">
            <v>0</v>
          </cell>
          <cell r="H77">
            <v>0</v>
          </cell>
          <cell r="I77">
            <v>0</v>
          </cell>
          <cell r="J77">
            <v>75048981.458800092</v>
          </cell>
        </row>
        <row r="78">
          <cell r="A78">
            <v>61</v>
          </cell>
          <cell r="B78">
            <v>44075</v>
          </cell>
          <cell r="C78">
            <v>0</v>
          </cell>
          <cell r="D78">
            <v>8755294.3428916689</v>
          </cell>
          <cell r="E78">
            <v>0</v>
          </cell>
          <cell r="F78">
            <v>0</v>
          </cell>
          <cell r="G78">
            <v>0</v>
          </cell>
          <cell r="H78">
            <v>0</v>
          </cell>
          <cell r="I78">
            <v>0</v>
          </cell>
          <cell r="J78">
            <v>75048981.458800092</v>
          </cell>
        </row>
        <row r="79">
          <cell r="A79">
            <v>62</v>
          </cell>
          <cell r="B79">
            <v>44105</v>
          </cell>
          <cell r="C79">
            <v>0</v>
          </cell>
          <cell r="D79">
            <v>8755294.3428916689</v>
          </cell>
          <cell r="E79">
            <v>0</v>
          </cell>
          <cell r="F79">
            <v>0</v>
          </cell>
          <cell r="G79">
            <v>0</v>
          </cell>
          <cell r="H79">
            <v>0</v>
          </cell>
          <cell r="I79">
            <v>0</v>
          </cell>
          <cell r="J79">
            <v>75048981.458800092</v>
          </cell>
        </row>
        <row r="80">
          <cell r="A80">
            <v>63</v>
          </cell>
          <cell r="B80">
            <v>44136</v>
          </cell>
          <cell r="C80">
            <v>0</v>
          </cell>
          <cell r="D80">
            <v>8755294.3428916689</v>
          </cell>
          <cell r="E80">
            <v>0</v>
          </cell>
          <cell r="F80">
            <v>0</v>
          </cell>
          <cell r="G80">
            <v>0</v>
          </cell>
          <cell r="H80">
            <v>0</v>
          </cell>
          <cell r="I80">
            <v>0</v>
          </cell>
          <cell r="J80">
            <v>75048981.458800092</v>
          </cell>
        </row>
        <row r="81">
          <cell r="A81">
            <v>64</v>
          </cell>
          <cell r="B81">
            <v>44166</v>
          </cell>
          <cell r="C81">
            <v>0</v>
          </cell>
          <cell r="D81">
            <v>8755294.3428916689</v>
          </cell>
          <cell r="E81">
            <v>0</v>
          </cell>
          <cell r="F81">
            <v>0</v>
          </cell>
          <cell r="G81">
            <v>0</v>
          </cell>
          <cell r="H81">
            <v>0</v>
          </cell>
          <cell r="I81">
            <v>0</v>
          </cell>
          <cell r="J81">
            <v>75048981.458800092</v>
          </cell>
        </row>
        <row r="82">
          <cell r="A82">
            <v>65</v>
          </cell>
          <cell r="B82">
            <v>44197</v>
          </cell>
          <cell r="C82">
            <v>0</v>
          </cell>
          <cell r="D82">
            <v>8755294.3428916689</v>
          </cell>
          <cell r="E82">
            <v>0</v>
          </cell>
          <cell r="F82">
            <v>0</v>
          </cell>
          <cell r="G82">
            <v>0</v>
          </cell>
          <cell r="H82">
            <v>0</v>
          </cell>
          <cell r="I82">
            <v>0</v>
          </cell>
          <cell r="J82">
            <v>75048981.458800092</v>
          </cell>
        </row>
        <row r="83">
          <cell r="A83">
            <v>66</v>
          </cell>
          <cell r="B83">
            <v>44228</v>
          </cell>
          <cell r="C83">
            <v>0</v>
          </cell>
          <cell r="D83">
            <v>8755294.3428916689</v>
          </cell>
          <cell r="E83">
            <v>0</v>
          </cell>
          <cell r="F83">
            <v>0</v>
          </cell>
          <cell r="G83">
            <v>0</v>
          </cell>
          <cell r="H83">
            <v>0</v>
          </cell>
          <cell r="I83">
            <v>0</v>
          </cell>
          <cell r="J83">
            <v>75048981.458800092</v>
          </cell>
        </row>
        <row r="84">
          <cell r="A84">
            <v>67</v>
          </cell>
          <cell r="B84">
            <v>44256</v>
          </cell>
          <cell r="C84">
            <v>0</v>
          </cell>
          <cell r="D84">
            <v>8755294.3428916689</v>
          </cell>
          <cell r="E84">
            <v>0</v>
          </cell>
          <cell r="F84">
            <v>0</v>
          </cell>
          <cell r="G84">
            <v>0</v>
          </cell>
          <cell r="H84">
            <v>0</v>
          </cell>
          <cell r="I84">
            <v>0</v>
          </cell>
          <cell r="J84">
            <v>75048981.458800092</v>
          </cell>
        </row>
        <row r="85">
          <cell r="A85">
            <v>68</v>
          </cell>
          <cell r="B85">
            <v>44287</v>
          </cell>
          <cell r="C85">
            <v>0</v>
          </cell>
          <cell r="D85">
            <v>8755294.3428916689</v>
          </cell>
          <cell r="E85">
            <v>0</v>
          </cell>
          <cell r="F85">
            <v>0</v>
          </cell>
          <cell r="G85">
            <v>0</v>
          </cell>
          <cell r="H85">
            <v>0</v>
          </cell>
          <cell r="I85">
            <v>0</v>
          </cell>
          <cell r="J85">
            <v>75048981.458800092</v>
          </cell>
        </row>
        <row r="86">
          <cell r="A86">
            <v>69</v>
          </cell>
          <cell r="B86">
            <v>44317</v>
          </cell>
          <cell r="C86">
            <v>0</v>
          </cell>
          <cell r="D86">
            <v>8755294.3428916689</v>
          </cell>
          <cell r="E86">
            <v>0</v>
          </cell>
          <cell r="F86">
            <v>0</v>
          </cell>
          <cell r="G86">
            <v>0</v>
          </cell>
          <cell r="H86">
            <v>0</v>
          </cell>
          <cell r="I86">
            <v>0</v>
          </cell>
          <cell r="J86">
            <v>75048981.458800092</v>
          </cell>
        </row>
        <row r="87">
          <cell r="A87">
            <v>70</v>
          </cell>
          <cell r="B87">
            <v>44348</v>
          </cell>
          <cell r="C87">
            <v>0</v>
          </cell>
          <cell r="D87">
            <v>8755294.3428916689</v>
          </cell>
          <cell r="E87">
            <v>0</v>
          </cell>
          <cell r="F87">
            <v>0</v>
          </cell>
          <cell r="G87">
            <v>0</v>
          </cell>
          <cell r="H87">
            <v>0</v>
          </cell>
          <cell r="I87">
            <v>0</v>
          </cell>
          <cell r="J87">
            <v>75048981.458800092</v>
          </cell>
        </row>
        <row r="88">
          <cell r="A88">
            <v>71</v>
          </cell>
          <cell r="B88">
            <v>44378</v>
          </cell>
          <cell r="C88">
            <v>0</v>
          </cell>
          <cell r="D88">
            <v>8755294.3428916689</v>
          </cell>
          <cell r="E88">
            <v>0</v>
          </cell>
          <cell r="F88">
            <v>0</v>
          </cell>
          <cell r="G88">
            <v>0</v>
          </cell>
          <cell r="H88">
            <v>0</v>
          </cell>
          <cell r="I88">
            <v>0</v>
          </cell>
          <cell r="J88">
            <v>75048981.458800092</v>
          </cell>
        </row>
        <row r="89">
          <cell r="A89">
            <v>72</v>
          </cell>
          <cell r="B89">
            <v>44409</v>
          </cell>
          <cell r="C89">
            <v>0</v>
          </cell>
          <cell r="D89">
            <v>8755294.3428916689</v>
          </cell>
          <cell r="E89">
            <v>0</v>
          </cell>
          <cell r="F89">
            <v>0</v>
          </cell>
          <cell r="G89">
            <v>0</v>
          </cell>
          <cell r="H89">
            <v>0</v>
          </cell>
          <cell r="I89">
            <v>0</v>
          </cell>
          <cell r="J89">
            <v>75048981.458800092</v>
          </cell>
        </row>
        <row r="90">
          <cell r="A90">
            <v>73</v>
          </cell>
          <cell r="B90">
            <v>44440</v>
          </cell>
          <cell r="C90">
            <v>0</v>
          </cell>
          <cell r="D90">
            <v>8755294.3428916689</v>
          </cell>
          <cell r="E90">
            <v>0</v>
          </cell>
          <cell r="F90">
            <v>0</v>
          </cell>
          <cell r="G90">
            <v>0</v>
          </cell>
          <cell r="H90">
            <v>0</v>
          </cell>
          <cell r="I90">
            <v>0</v>
          </cell>
          <cell r="J90">
            <v>75048981.458800092</v>
          </cell>
        </row>
        <row r="91">
          <cell r="A91">
            <v>74</v>
          </cell>
          <cell r="B91">
            <v>44470</v>
          </cell>
          <cell r="C91">
            <v>0</v>
          </cell>
          <cell r="D91">
            <v>8755294.3428916689</v>
          </cell>
          <cell r="E91">
            <v>0</v>
          </cell>
          <cell r="F91">
            <v>0</v>
          </cell>
          <cell r="G91">
            <v>0</v>
          </cell>
          <cell r="H91">
            <v>0</v>
          </cell>
          <cell r="I91">
            <v>0</v>
          </cell>
          <cell r="J91">
            <v>75048981.458800092</v>
          </cell>
        </row>
        <row r="92">
          <cell r="A92">
            <v>75</v>
          </cell>
          <cell r="B92">
            <v>44501</v>
          </cell>
          <cell r="C92">
            <v>0</v>
          </cell>
          <cell r="D92">
            <v>8755294.3428916689</v>
          </cell>
          <cell r="E92">
            <v>0</v>
          </cell>
          <cell r="F92">
            <v>0</v>
          </cell>
          <cell r="G92">
            <v>0</v>
          </cell>
          <cell r="H92">
            <v>0</v>
          </cell>
          <cell r="I92">
            <v>0</v>
          </cell>
          <cell r="J92">
            <v>75048981.458800092</v>
          </cell>
        </row>
        <row r="93">
          <cell r="A93">
            <v>76</v>
          </cell>
          <cell r="B93">
            <v>44531</v>
          </cell>
          <cell r="C93">
            <v>0</v>
          </cell>
          <cell r="D93">
            <v>8755294.3428916689</v>
          </cell>
          <cell r="E93">
            <v>0</v>
          </cell>
          <cell r="F93">
            <v>0</v>
          </cell>
          <cell r="G93">
            <v>0</v>
          </cell>
          <cell r="H93">
            <v>0</v>
          </cell>
          <cell r="I93">
            <v>0</v>
          </cell>
          <cell r="J93">
            <v>75048981.458800092</v>
          </cell>
        </row>
        <row r="94">
          <cell r="A94">
            <v>77</v>
          </cell>
          <cell r="B94">
            <v>44562</v>
          </cell>
          <cell r="C94">
            <v>0</v>
          </cell>
          <cell r="D94">
            <v>8755294.3428916689</v>
          </cell>
          <cell r="E94">
            <v>0</v>
          </cell>
          <cell r="F94">
            <v>0</v>
          </cell>
          <cell r="G94">
            <v>0</v>
          </cell>
          <cell r="H94">
            <v>0</v>
          </cell>
          <cell r="I94">
            <v>0</v>
          </cell>
          <cell r="J94">
            <v>75048981.458800092</v>
          </cell>
        </row>
        <row r="95">
          <cell r="A95">
            <v>78</v>
          </cell>
          <cell r="B95">
            <v>44593</v>
          </cell>
          <cell r="C95">
            <v>0</v>
          </cell>
          <cell r="D95">
            <v>8755294.3428916689</v>
          </cell>
          <cell r="E95">
            <v>0</v>
          </cell>
          <cell r="F95">
            <v>0</v>
          </cell>
          <cell r="G95">
            <v>0</v>
          </cell>
          <cell r="H95">
            <v>0</v>
          </cell>
          <cell r="I95">
            <v>0</v>
          </cell>
          <cell r="J95">
            <v>75048981.458800092</v>
          </cell>
        </row>
        <row r="96">
          <cell r="A96">
            <v>79</v>
          </cell>
          <cell r="B96">
            <v>44621</v>
          </cell>
          <cell r="C96">
            <v>0</v>
          </cell>
          <cell r="D96">
            <v>8755294.3428916689</v>
          </cell>
          <cell r="E96">
            <v>0</v>
          </cell>
          <cell r="F96">
            <v>0</v>
          </cell>
          <cell r="G96">
            <v>0</v>
          </cell>
          <cell r="H96">
            <v>0</v>
          </cell>
          <cell r="I96">
            <v>0</v>
          </cell>
          <cell r="J96">
            <v>75048981.458800092</v>
          </cell>
        </row>
        <row r="97">
          <cell r="A97">
            <v>80</v>
          </cell>
          <cell r="B97">
            <v>44652</v>
          </cell>
          <cell r="C97">
            <v>0</v>
          </cell>
          <cell r="D97">
            <v>8755294.3428916689</v>
          </cell>
          <cell r="E97">
            <v>0</v>
          </cell>
          <cell r="F97">
            <v>0</v>
          </cell>
          <cell r="G97">
            <v>0</v>
          </cell>
          <cell r="H97">
            <v>0</v>
          </cell>
          <cell r="I97">
            <v>0</v>
          </cell>
          <cell r="J97">
            <v>75048981.458800092</v>
          </cell>
        </row>
        <row r="98">
          <cell r="A98">
            <v>81</v>
          </cell>
          <cell r="B98">
            <v>44682</v>
          </cell>
          <cell r="C98">
            <v>0</v>
          </cell>
          <cell r="D98">
            <v>8755294.3428916689</v>
          </cell>
          <cell r="E98">
            <v>0</v>
          </cell>
          <cell r="F98">
            <v>0</v>
          </cell>
          <cell r="G98">
            <v>0</v>
          </cell>
          <cell r="H98">
            <v>0</v>
          </cell>
          <cell r="I98">
            <v>0</v>
          </cell>
          <cell r="J98">
            <v>75048981.458800092</v>
          </cell>
        </row>
        <row r="99">
          <cell r="A99">
            <v>82</v>
          </cell>
          <cell r="B99">
            <v>44713</v>
          </cell>
          <cell r="C99">
            <v>0</v>
          </cell>
          <cell r="D99">
            <v>8755294.3428916689</v>
          </cell>
          <cell r="E99">
            <v>0</v>
          </cell>
          <cell r="F99">
            <v>0</v>
          </cell>
          <cell r="G99">
            <v>0</v>
          </cell>
          <cell r="H99">
            <v>0</v>
          </cell>
          <cell r="I99">
            <v>0</v>
          </cell>
          <cell r="J99">
            <v>75048981.458800092</v>
          </cell>
        </row>
        <row r="100">
          <cell r="A100">
            <v>83</v>
          </cell>
          <cell r="B100">
            <v>44743</v>
          </cell>
          <cell r="C100">
            <v>0</v>
          </cell>
          <cell r="D100">
            <v>8755294.3428916689</v>
          </cell>
          <cell r="E100">
            <v>0</v>
          </cell>
          <cell r="F100">
            <v>0</v>
          </cell>
          <cell r="G100">
            <v>0</v>
          </cell>
          <cell r="H100">
            <v>0</v>
          </cell>
          <cell r="I100">
            <v>0</v>
          </cell>
          <cell r="J100">
            <v>75048981.458800092</v>
          </cell>
        </row>
        <row r="101">
          <cell r="A101">
            <v>84</v>
          </cell>
          <cell r="B101">
            <v>44774</v>
          </cell>
          <cell r="C101">
            <v>0</v>
          </cell>
          <cell r="D101">
            <v>8755294.3428916689</v>
          </cell>
          <cell r="E101">
            <v>0</v>
          </cell>
          <cell r="F101">
            <v>0</v>
          </cell>
          <cell r="G101">
            <v>0</v>
          </cell>
          <cell r="H101">
            <v>0</v>
          </cell>
          <cell r="I101">
            <v>0</v>
          </cell>
          <cell r="J101">
            <v>75048981.458800092</v>
          </cell>
        </row>
        <row r="102">
          <cell r="A102">
            <v>85</v>
          </cell>
          <cell r="B102">
            <v>44805</v>
          </cell>
          <cell r="C102">
            <v>0</v>
          </cell>
          <cell r="D102">
            <v>8755294.3428916689</v>
          </cell>
          <cell r="E102">
            <v>0</v>
          </cell>
          <cell r="F102">
            <v>0</v>
          </cell>
          <cell r="G102">
            <v>0</v>
          </cell>
          <cell r="H102">
            <v>0</v>
          </cell>
          <cell r="I102">
            <v>0</v>
          </cell>
          <cell r="J102">
            <v>75048981.458800092</v>
          </cell>
        </row>
        <row r="103">
          <cell r="A103">
            <v>86</v>
          </cell>
          <cell r="B103">
            <v>44835</v>
          </cell>
          <cell r="C103">
            <v>0</v>
          </cell>
          <cell r="D103">
            <v>8755294.3428916689</v>
          </cell>
          <cell r="E103">
            <v>0</v>
          </cell>
          <cell r="F103">
            <v>0</v>
          </cell>
          <cell r="G103">
            <v>0</v>
          </cell>
          <cell r="H103">
            <v>0</v>
          </cell>
          <cell r="I103">
            <v>0</v>
          </cell>
          <cell r="J103">
            <v>75048981.458800092</v>
          </cell>
        </row>
        <row r="104">
          <cell r="A104">
            <v>87</v>
          </cell>
          <cell r="B104">
            <v>44866</v>
          </cell>
          <cell r="C104">
            <v>0</v>
          </cell>
          <cell r="D104">
            <v>8755294.3428916689</v>
          </cell>
          <cell r="E104">
            <v>0</v>
          </cell>
          <cell r="F104">
            <v>0</v>
          </cell>
          <cell r="G104">
            <v>0</v>
          </cell>
          <cell r="H104">
            <v>0</v>
          </cell>
          <cell r="I104">
            <v>0</v>
          </cell>
          <cell r="J104">
            <v>75048981.458800092</v>
          </cell>
        </row>
        <row r="105">
          <cell r="A105">
            <v>88</v>
          </cell>
          <cell r="B105">
            <v>44896</v>
          </cell>
          <cell r="C105">
            <v>0</v>
          </cell>
          <cell r="D105">
            <v>8755294.3428916689</v>
          </cell>
          <cell r="E105">
            <v>0</v>
          </cell>
          <cell r="F105">
            <v>0</v>
          </cell>
          <cell r="G105">
            <v>0</v>
          </cell>
          <cell r="H105">
            <v>0</v>
          </cell>
          <cell r="I105">
            <v>0</v>
          </cell>
          <cell r="J105">
            <v>75048981.458800092</v>
          </cell>
        </row>
        <row r="106">
          <cell r="A106">
            <v>89</v>
          </cell>
          <cell r="B106">
            <v>44927</v>
          </cell>
          <cell r="C106">
            <v>0</v>
          </cell>
          <cell r="D106">
            <v>8755294.3428916689</v>
          </cell>
          <cell r="E106">
            <v>0</v>
          </cell>
          <cell r="F106">
            <v>0</v>
          </cell>
          <cell r="G106">
            <v>0</v>
          </cell>
          <cell r="H106">
            <v>0</v>
          </cell>
          <cell r="I106">
            <v>0</v>
          </cell>
          <cell r="J106">
            <v>75048981.458800092</v>
          </cell>
        </row>
        <row r="107">
          <cell r="A107">
            <v>90</v>
          </cell>
          <cell r="B107">
            <v>44958</v>
          </cell>
          <cell r="C107">
            <v>0</v>
          </cell>
          <cell r="D107">
            <v>8755294.3428916689</v>
          </cell>
          <cell r="E107">
            <v>0</v>
          </cell>
          <cell r="F107">
            <v>0</v>
          </cell>
          <cell r="G107">
            <v>0</v>
          </cell>
          <cell r="H107">
            <v>0</v>
          </cell>
          <cell r="I107">
            <v>0</v>
          </cell>
          <cell r="J107">
            <v>75048981.458800092</v>
          </cell>
        </row>
        <row r="108">
          <cell r="A108">
            <v>91</v>
          </cell>
          <cell r="B108">
            <v>44986</v>
          </cell>
          <cell r="C108">
            <v>0</v>
          </cell>
          <cell r="D108">
            <v>8755294.3428916689</v>
          </cell>
          <cell r="E108">
            <v>0</v>
          </cell>
          <cell r="F108">
            <v>0</v>
          </cell>
          <cell r="G108">
            <v>0</v>
          </cell>
          <cell r="H108">
            <v>0</v>
          </cell>
          <cell r="I108">
            <v>0</v>
          </cell>
          <cell r="J108">
            <v>75048981.458800092</v>
          </cell>
        </row>
        <row r="109">
          <cell r="A109">
            <v>92</v>
          </cell>
          <cell r="B109">
            <v>45017</v>
          </cell>
          <cell r="C109">
            <v>0</v>
          </cell>
          <cell r="D109">
            <v>8755294.3428916689</v>
          </cell>
          <cell r="E109">
            <v>0</v>
          </cell>
          <cell r="F109">
            <v>0</v>
          </cell>
          <cell r="G109">
            <v>0</v>
          </cell>
          <cell r="H109">
            <v>0</v>
          </cell>
          <cell r="I109">
            <v>0</v>
          </cell>
          <cell r="J109">
            <v>75048981.458800092</v>
          </cell>
        </row>
        <row r="110">
          <cell r="A110">
            <v>93</v>
          </cell>
          <cell r="B110">
            <v>45047</v>
          </cell>
          <cell r="C110">
            <v>0</v>
          </cell>
          <cell r="D110">
            <v>8755294.3428916689</v>
          </cell>
          <cell r="E110">
            <v>0</v>
          </cell>
          <cell r="F110">
            <v>0</v>
          </cell>
          <cell r="G110">
            <v>0</v>
          </cell>
          <cell r="H110">
            <v>0</v>
          </cell>
          <cell r="I110">
            <v>0</v>
          </cell>
          <cell r="J110">
            <v>75048981.458800092</v>
          </cell>
        </row>
        <row r="111">
          <cell r="A111">
            <v>94</v>
          </cell>
          <cell r="B111">
            <v>45078</v>
          </cell>
          <cell r="C111">
            <v>0</v>
          </cell>
          <cell r="D111">
            <v>8755294.3428916689</v>
          </cell>
          <cell r="E111">
            <v>0</v>
          </cell>
          <cell r="F111">
            <v>0</v>
          </cell>
          <cell r="G111">
            <v>0</v>
          </cell>
          <cell r="H111">
            <v>0</v>
          </cell>
          <cell r="I111">
            <v>0</v>
          </cell>
          <cell r="J111">
            <v>75048981.458800092</v>
          </cell>
        </row>
        <row r="112">
          <cell r="A112">
            <v>95</v>
          </cell>
          <cell r="B112">
            <v>45108</v>
          </cell>
          <cell r="C112">
            <v>0</v>
          </cell>
          <cell r="D112">
            <v>8755294.3428916689</v>
          </cell>
          <cell r="E112">
            <v>0</v>
          </cell>
          <cell r="F112">
            <v>0</v>
          </cell>
          <cell r="G112">
            <v>0</v>
          </cell>
          <cell r="H112">
            <v>0</v>
          </cell>
          <cell r="I112">
            <v>0</v>
          </cell>
          <cell r="J112">
            <v>75048981.458800092</v>
          </cell>
        </row>
        <row r="113">
          <cell r="A113">
            <v>96</v>
          </cell>
          <cell r="B113">
            <v>45139</v>
          </cell>
          <cell r="C113">
            <v>0</v>
          </cell>
          <cell r="D113">
            <v>8755294.3428916689</v>
          </cell>
          <cell r="E113">
            <v>0</v>
          </cell>
          <cell r="F113">
            <v>0</v>
          </cell>
          <cell r="G113">
            <v>0</v>
          </cell>
          <cell r="H113">
            <v>0</v>
          </cell>
          <cell r="I113">
            <v>0</v>
          </cell>
          <cell r="J113">
            <v>75048981.458800092</v>
          </cell>
        </row>
        <row r="114">
          <cell r="A114">
            <v>97</v>
          </cell>
          <cell r="B114">
            <v>45170</v>
          </cell>
          <cell r="C114">
            <v>0</v>
          </cell>
          <cell r="D114">
            <v>8755294.3428916689</v>
          </cell>
          <cell r="E114">
            <v>0</v>
          </cell>
          <cell r="F114">
            <v>0</v>
          </cell>
          <cell r="G114">
            <v>0</v>
          </cell>
          <cell r="H114">
            <v>0</v>
          </cell>
          <cell r="I114">
            <v>0</v>
          </cell>
          <cell r="J114">
            <v>75048981.458800092</v>
          </cell>
        </row>
        <row r="115">
          <cell r="A115">
            <v>98</v>
          </cell>
          <cell r="B115">
            <v>45200</v>
          </cell>
          <cell r="C115">
            <v>0</v>
          </cell>
          <cell r="D115">
            <v>8755294.3428916689</v>
          </cell>
          <cell r="E115">
            <v>0</v>
          </cell>
          <cell r="F115">
            <v>0</v>
          </cell>
          <cell r="G115">
            <v>0</v>
          </cell>
          <cell r="H115">
            <v>0</v>
          </cell>
          <cell r="I115">
            <v>0</v>
          </cell>
          <cell r="J115">
            <v>75048981.458800092</v>
          </cell>
        </row>
        <row r="116">
          <cell r="A116">
            <v>99</v>
          </cell>
          <cell r="B116">
            <v>45231</v>
          </cell>
          <cell r="C116">
            <v>0</v>
          </cell>
          <cell r="D116">
            <v>8755294.3428916689</v>
          </cell>
          <cell r="E116">
            <v>0</v>
          </cell>
          <cell r="F116">
            <v>0</v>
          </cell>
          <cell r="G116">
            <v>0</v>
          </cell>
          <cell r="H116">
            <v>0</v>
          </cell>
          <cell r="I116">
            <v>0</v>
          </cell>
          <cell r="J116">
            <v>75048981.458800092</v>
          </cell>
        </row>
        <row r="117">
          <cell r="A117">
            <v>100</v>
          </cell>
          <cell r="B117">
            <v>45261</v>
          </cell>
          <cell r="C117">
            <v>0</v>
          </cell>
          <cell r="D117">
            <v>8755294.3428916689</v>
          </cell>
          <cell r="E117">
            <v>0</v>
          </cell>
          <cell r="F117">
            <v>0</v>
          </cell>
          <cell r="G117">
            <v>0</v>
          </cell>
          <cell r="H117">
            <v>0</v>
          </cell>
          <cell r="I117">
            <v>0</v>
          </cell>
          <cell r="J117">
            <v>75048981.458800092</v>
          </cell>
        </row>
        <row r="118">
          <cell r="A118">
            <v>101</v>
          </cell>
          <cell r="B118">
            <v>45292</v>
          </cell>
          <cell r="C118">
            <v>0</v>
          </cell>
          <cell r="D118">
            <v>8755294.3428916689</v>
          </cell>
          <cell r="E118">
            <v>0</v>
          </cell>
          <cell r="F118">
            <v>0</v>
          </cell>
          <cell r="G118">
            <v>0</v>
          </cell>
          <cell r="H118">
            <v>0</v>
          </cell>
          <cell r="I118">
            <v>0</v>
          </cell>
          <cell r="J118">
            <v>75048981.458800092</v>
          </cell>
        </row>
        <row r="119">
          <cell r="A119">
            <v>102</v>
          </cell>
          <cell r="B119">
            <v>45323</v>
          </cell>
          <cell r="C119">
            <v>0</v>
          </cell>
          <cell r="D119">
            <v>8755294.3428916689</v>
          </cell>
          <cell r="E119">
            <v>0</v>
          </cell>
          <cell r="F119">
            <v>0</v>
          </cell>
          <cell r="G119">
            <v>0</v>
          </cell>
          <cell r="H119">
            <v>0</v>
          </cell>
          <cell r="I119">
            <v>0</v>
          </cell>
          <cell r="J119">
            <v>75048981.458800092</v>
          </cell>
        </row>
        <row r="120">
          <cell r="A120">
            <v>103</v>
          </cell>
          <cell r="B120">
            <v>45352</v>
          </cell>
          <cell r="C120">
            <v>0</v>
          </cell>
          <cell r="D120">
            <v>8755294.3428916689</v>
          </cell>
          <cell r="E120">
            <v>0</v>
          </cell>
          <cell r="F120">
            <v>0</v>
          </cell>
          <cell r="G120">
            <v>0</v>
          </cell>
          <cell r="H120">
            <v>0</v>
          </cell>
          <cell r="I120">
            <v>0</v>
          </cell>
          <cell r="J120">
            <v>75048981.458800092</v>
          </cell>
        </row>
        <row r="121">
          <cell r="A121">
            <v>104</v>
          </cell>
          <cell r="B121">
            <v>45383</v>
          </cell>
          <cell r="C121">
            <v>0</v>
          </cell>
          <cell r="D121">
            <v>8755294.3428916689</v>
          </cell>
          <cell r="E121">
            <v>0</v>
          </cell>
          <cell r="F121">
            <v>0</v>
          </cell>
          <cell r="G121">
            <v>0</v>
          </cell>
          <cell r="H121">
            <v>0</v>
          </cell>
          <cell r="I121">
            <v>0</v>
          </cell>
          <cell r="J121">
            <v>75048981.458800092</v>
          </cell>
        </row>
        <row r="122">
          <cell r="A122">
            <v>105</v>
          </cell>
          <cell r="B122">
            <v>45413</v>
          </cell>
          <cell r="C122">
            <v>0</v>
          </cell>
          <cell r="D122">
            <v>8755294.3428916689</v>
          </cell>
          <cell r="E122">
            <v>0</v>
          </cell>
          <cell r="F122">
            <v>0</v>
          </cell>
          <cell r="G122">
            <v>0</v>
          </cell>
          <cell r="H122">
            <v>0</v>
          </cell>
          <cell r="I122">
            <v>0</v>
          </cell>
          <cell r="J122">
            <v>75048981.458800092</v>
          </cell>
        </row>
        <row r="123">
          <cell r="A123">
            <v>106</v>
          </cell>
          <cell r="B123">
            <v>45444</v>
          </cell>
          <cell r="C123">
            <v>0</v>
          </cell>
          <cell r="D123">
            <v>8755294.3428916689</v>
          </cell>
          <cell r="E123">
            <v>0</v>
          </cell>
          <cell r="F123">
            <v>0</v>
          </cell>
          <cell r="G123">
            <v>0</v>
          </cell>
          <cell r="H123">
            <v>0</v>
          </cell>
          <cell r="I123">
            <v>0</v>
          </cell>
          <cell r="J123">
            <v>75048981.458800092</v>
          </cell>
        </row>
        <row r="124">
          <cell r="A124">
            <v>107</v>
          </cell>
          <cell r="B124">
            <v>45474</v>
          </cell>
          <cell r="C124">
            <v>0</v>
          </cell>
          <cell r="D124">
            <v>8755294.3428916689</v>
          </cell>
          <cell r="E124">
            <v>0</v>
          </cell>
          <cell r="F124">
            <v>0</v>
          </cell>
          <cell r="G124">
            <v>0</v>
          </cell>
          <cell r="H124">
            <v>0</v>
          </cell>
          <cell r="I124">
            <v>0</v>
          </cell>
          <cell r="J124">
            <v>75048981.458800092</v>
          </cell>
        </row>
        <row r="125">
          <cell r="A125">
            <v>108</v>
          </cell>
          <cell r="B125">
            <v>45505</v>
          </cell>
          <cell r="C125">
            <v>0</v>
          </cell>
          <cell r="D125">
            <v>8755294.3428916689</v>
          </cell>
          <cell r="E125">
            <v>0</v>
          </cell>
          <cell r="F125">
            <v>0</v>
          </cell>
          <cell r="G125">
            <v>0</v>
          </cell>
          <cell r="H125">
            <v>0</v>
          </cell>
          <cell r="I125">
            <v>0</v>
          </cell>
          <cell r="J125">
            <v>75048981.458800092</v>
          </cell>
        </row>
        <row r="126">
          <cell r="A126">
            <v>109</v>
          </cell>
          <cell r="B126">
            <v>45536</v>
          </cell>
          <cell r="C126">
            <v>0</v>
          </cell>
          <cell r="D126">
            <v>8755294.3428916689</v>
          </cell>
          <cell r="E126">
            <v>0</v>
          </cell>
          <cell r="F126">
            <v>0</v>
          </cell>
          <cell r="G126">
            <v>0</v>
          </cell>
          <cell r="H126">
            <v>0</v>
          </cell>
          <cell r="I126">
            <v>0</v>
          </cell>
          <cell r="J126">
            <v>75048981.458800092</v>
          </cell>
        </row>
        <row r="127">
          <cell r="A127">
            <v>110</v>
          </cell>
          <cell r="B127">
            <v>45566</v>
          </cell>
          <cell r="C127">
            <v>0</v>
          </cell>
          <cell r="D127">
            <v>8755294.3428916689</v>
          </cell>
          <cell r="E127">
            <v>0</v>
          </cell>
          <cell r="F127">
            <v>0</v>
          </cell>
          <cell r="G127">
            <v>0</v>
          </cell>
          <cell r="H127">
            <v>0</v>
          </cell>
          <cell r="I127">
            <v>0</v>
          </cell>
          <cell r="J127">
            <v>75048981.458800092</v>
          </cell>
        </row>
        <row r="128">
          <cell r="A128">
            <v>111</v>
          </cell>
          <cell r="B128">
            <v>45597</v>
          </cell>
          <cell r="C128">
            <v>0</v>
          </cell>
          <cell r="D128">
            <v>8755294.3428916689</v>
          </cell>
          <cell r="E128">
            <v>0</v>
          </cell>
          <cell r="F128">
            <v>0</v>
          </cell>
          <cell r="G128">
            <v>0</v>
          </cell>
          <cell r="H128">
            <v>0</v>
          </cell>
          <cell r="I128">
            <v>0</v>
          </cell>
          <cell r="J128">
            <v>75048981.458800092</v>
          </cell>
        </row>
        <row r="129">
          <cell r="A129">
            <v>112</v>
          </cell>
          <cell r="B129">
            <v>45627</v>
          </cell>
          <cell r="C129">
            <v>0</v>
          </cell>
          <cell r="D129">
            <v>8755294.3428916689</v>
          </cell>
          <cell r="E129">
            <v>0</v>
          </cell>
          <cell r="F129">
            <v>0</v>
          </cell>
          <cell r="G129">
            <v>0</v>
          </cell>
          <cell r="H129">
            <v>0</v>
          </cell>
          <cell r="I129">
            <v>0</v>
          </cell>
          <cell r="J129">
            <v>75048981.458800092</v>
          </cell>
        </row>
        <row r="130">
          <cell r="A130">
            <v>113</v>
          </cell>
          <cell r="B130">
            <v>45658</v>
          </cell>
          <cell r="C130">
            <v>0</v>
          </cell>
          <cell r="D130">
            <v>8755294.3428916689</v>
          </cell>
          <cell r="E130">
            <v>0</v>
          </cell>
          <cell r="F130">
            <v>0</v>
          </cell>
          <cell r="G130">
            <v>0</v>
          </cell>
          <cell r="H130">
            <v>0</v>
          </cell>
          <cell r="I130">
            <v>0</v>
          </cell>
          <cell r="J130">
            <v>75048981.458800092</v>
          </cell>
        </row>
        <row r="131">
          <cell r="A131">
            <v>114</v>
          </cell>
          <cell r="B131">
            <v>45689</v>
          </cell>
          <cell r="C131">
            <v>0</v>
          </cell>
          <cell r="D131">
            <v>8755294.3428916689</v>
          </cell>
          <cell r="E131">
            <v>0</v>
          </cell>
          <cell r="F131">
            <v>0</v>
          </cell>
          <cell r="G131">
            <v>0</v>
          </cell>
          <cell r="H131">
            <v>0</v>
          </cell>
          <cell r="I131">
            <v>0</v>
          </cell>
          <cell r="J131">
            <v>75048981.458800092</v>
          </cell>
        </row>
        <row r="132">
          <cell r="A132">
            <v>115</v>
          </cell>
          <cell r="B132">
            <v>45717</v>
          </cell>
          <cell r="C132">
            <v>0</v>
          </cell>
          <cell r="D132">
            <v>8755294.3428916689</v>
          </cell>
          <cell r="E132">
            <v>0</v>
          </cell>
          <cell r="F132">
            <v>0</v>
          </cell>
          <cell r="G132">
            <v>0</v>
          </cell>
          <cell r="H132">
            <v>0</v>
          </cell>
          <cell r="I132">
            <v>0</v>
          </cell>
          <cell r="J132">
            <v>75048981.458800092</v>
          </cell>
        </row>
        <row r="133">
          <cell r="A133">
            <v>116</v>
          </cell>
          <cell r="B133">
            <v>45748</v>
          </cell>
          <cell r="C133">
            <v>0</v>
          </cell>
          <cell r="D133">
            <v>8755294.3428916689</v>
          </cell>
          <cell r="E133">
            <v>0</v>
          </cell>
          <cell r="F133">
            <v>0</v>
          </cell>
          <cell r="G133">
            <v>0</v>
          </cell>
          <cell r="H133">
            <v>0</v>
          </cell>
          <cell r="I133">
            <v>0</v>
          </cell>
          <cell r="J133">
            <v>75048981.458800092</v>
          </cell>
        </row>
        <row r="134">
          <cell r="A134">
            <v>117</v>
          </cell>
          <cell r="B134">
            <v>45778</v>
          </cell>
          <cell r="C134">
            <v>0</v>
          </cell>
          <cell r="D134">
            <v>8755294.3428916689</v>
          </cell>
          <cell r="E134">
            <v>0</v>
          </cell>
          <cell r="F134">
            <v>0</v>
          </cell>
          <cell r="G134">
            <v>0</v>
          </cell>
          <cell r="H134">
            <v>0</v>
          </cell>
          <cell r="I134">
            <v>0</v>
          </cell>
          <cell r="J134">
            <v>75048981.458800092</v>
          </cell>
        </row>
        <row r="135">
          <cell r="A135">
            <v>118</v>
          </cell>
          <cell r="B135">
            <v>45809</v>
          </cell>
          <cell r="C135">
            <v>0</v>
          </cell>
          <cell r="D135">
            <v>8755294.3428916689</v>
          </cell>
          <cell r="E135">
            <v>0</v>
          </cell>
          <cell r="F135">
            <v>0</v>
          </cell>
          <cell r="G135">
            <v>0</v>
          </cell>
          <cell r="H135">
            <v>0</v>
          </cell>
          <cell r="I135">
            <v>0</v>
          </cell>
          <cell r="J135">
            <v>75048981.458800092</v>
          </cell>
        </row>
        <row r="136">
          <cell r="A136">
            <v>119</v>
          </cell>
          <cell r="B136">
            <v>45839</v>
          </cell>
          <cell r="C136">
            <v>0</v>
          </cell>
          <cell r="D136">
            <v>8755294.3428916689</v>
          </cell>
          <cell r="E136">
            <v>0</v>
          </cell>
          <cell r="F136">
            <v>0</v>
          </cell>
          <cell r="G136">
            <v>0</v>
          </cell>
          <cell r="H136">
            <v>0</v>
          </cell>
          <cell r="I136">
            <v>0</v>
          </cell>
          <cell r="J136">
            <v>75048981.458800092</v>
          </cell>
        </row>
        <row r="137">
          <cell r="A137">
            <v>120</v>
          </cell>
          <cell r="B137">
            <v>45870</v>
          </cell>
          <cell r="C137">
            <v>0</v>
          </cell>
          <cell r="D137">
            <v>8755294.3428916689</v>
          </cell>
          <cell r="E137">
            <v>0</v>
          </cell>
          <cell r="F137">
            <v>0</v>
          </cell>
          <cell r="G137">
            <v>0</v>
          </cell>
          <cell r="H137">
            <v>0</v>
          </cell>
          <cell r="I137">
            <v>0</v>
          </cell>
          <cell r="J137">
            <v>75048981.458800092</v>
          </cell>
        </row>
        <row r="138">
          <cell r="A138">
            <v>121</v>
          </cell>
          <cell r="B138">
            <v>45901</v>
          </cell>
          <cell r="C138">
            <v>0</v>
          </cell>
          <cell r="D138">
            <v>8755294.3428916689</v>
          </cell>
          <cell r="E138">
            <v>0</v>
          </cell>
          <cell r="F138">
            <v>0</v>
          </cell>
          <cell r="G138">
            <v>0</v>
          </cell>
          <cell r="H138">
            <v>0</v>
          </cell>
          <cell r="I138">
            <v>0</v>
          </cell>
          <cell r="J138">
            <v>75048981.458800092</v>
          </cell>
        </row>
        <row r="139">
          <cell r="A139">
            <v>122</v>
          </cell>
          <cell r="B139">
            <v>45931</v>
          </cell>
          <cell r="C139">
            <v>0</v>
          </cell>
          <cell r="D139">
            <v>8755294.3428916689</v>
          </cell>
          <cell r="E139">
            <v>0</v>
          </cell>
          <cell r="F139">
            <v>0</v>
          </cell>
          <cell r="G139">
            <v>0</v>
          </cell>
          <cell r="H139">
            <v>0</v>
          </cell>
          <cell r="I139">
            <v>0</v>
          </cell>
          <cell r="J139">
            <v>75048981.458800092</v>
          </cell>
        </row>
        <row r="140">
          <cell r="A140">
            <v>123</v>
          </cell>
          <cell r="B140">
            <v>45962</v>
          </cell>
          <cell r="C140">
            <v>0</v>
          </cell>
          <cell r="D140">
            <v>8755294.3428916689</v>
          </cell>
          <cell r="E140">
            <v>0</v>
          </cell>
          <cell r="F140">
            <v>0</v>
          </cell>
          <cell r="G140">
            <v>0</v>
          </cell>
          <cell r="H140">
            <v>0</v>
          </cell>
          <cell r="I140">
            <v>0</v>
          </cell>
          <cell r="J140">
            <v>75048981.458800092</v>
          </cell>
        </row>
        <row r="141">
          <cell r="A141">
            <v>124</v>
          </cell>
          <cell r="B141">
            <v>45992</v>
          </cell>
          <cell r="C141">
            <v>0</v>
          </cell>
          <cell r="D141">
            <v>8755294.3428916689</v>
          </cell>
          <cell r="E141">
            <v>0</v>
          </cell>
          <cell r="F141">
            <v>0</v>
          </cell>
          <cell r="G141">
            <v>0</v>
          </cell>
          <cell r="H141">
            <v>0</v>
          </cell>
          <cell r="I141">
            <v>0</v>
          </cell>
          <cell r="J141">
            <v>75048981.458800092</v>
          </cell>
        </row>
        <row r="142">
          <cell r="A142">
            <v>125</v>
          </cell>
          <cell r="B142">
            <v>46023</v>
          </cell>
          <cell r="C142">
            <v>0</v>
          </cell>
          <cell r="D142">
            <v>8755294.3428916689</v>
          </cell>
          <cell r="E142">
            <v>0</v>
          </cell>
          <cell r="F142">
            <v>0</v>
          </cell>
          <cell r="G142">
            <v>0</v>
          </cell>
          <cell r="H142">
            <v>0</v>
          </cell>
          <cell r="I142">
            <v>0</v>
          </cell>
          <cell r="J142">
            <v>75048981.458800092</v>
          </cell>
        </row>
        <row r="143">
          <cell r="A143">
            <v>126</v>
          </cell>
          <cell r="B143">
            <v>46054</v>
          </cell>
          <cell r="C143">
            <v>0</v>
          </cell>
          <cell r="D143">
            <v>8755294.3428916689</v>
          </cell>
          <cell r="E143">
            <v>0</v>
          </cell>
          <cell r="F143">
            <v>0</v>
          </cell>
          <cell r="G143">
            <v>0</v>
          </cell>
          <cell r="H143">
            <v>0</v>
          </cell>
          <cell r="I143">
            <v>0</v>
          </cell>
          <cell r="J143">
            <v>75048981.458800092</v>
          </cell>
        </row>
        <row r="144">
          <cell r="A144">
            <v>127</v>
          </cell>
          <cell r="B144">
            <v>46082</v>
          </cell>
          <cell r="C144">
            <v>0</v>
          </cell>
          <cell r="D144">
            <v>8755294.3428916689</v>
          </cell>
          <cell r="E144">
            <v>0</v>
          </cell>
          <cell r="F144">
            <v>0</v>
          </cell>
          <cell r="G144">
            <v>0</v>
          </cell>
          <cell r="H144">
            <v>0</v>
          </cell>
          <cell r="I144">
            <v>0</v>
          </cell>
          <cell r="J144">
            <v>75048981.458800092</v>
          </cell>
        </row>
        <row r="145">
          <cell r="A145">
            <v>128</v>
          </cell>
          <cell r="B145">
            <v>46113</v>
          </cell>
          <cell r="C145">
            <v>0</v>
          </cell>
          <cell r="D145">
            <v>8755294.3428916689</v>
          </cell>
          <cell r="E145">
            <v>0</v>
          </cell>
          <cell r="F145">
            <v>0</v>
          </cell>
          <cell r="G145">
            <v>0</v>
          </cell>
          <cell r="H145">
            <v>0</v>
          </cell>
          <cell r="I145">
            <v>0</v>
          </cell>
          <cell r="J145">
            <v>75048981.458800092</v>
          </cell>
        </row>
        <row r="146">
          <cell r="A146">
            <v>129</v>
          </cell>
          <cell r="B146">
            <v>46143</v>
          </cell>
          <cell r="C146">
            <v>0</v>
          </cell>
          <cell r="D146">
            <v>8755294.3428916689</v>
          </cell>
          <cell r="E146">
            <v>0</v>
          </cell>
          <cell r="F146">
            <v>0</v>
          </cell>
          <cell r="G146">
            <v>0</v>
          </cell>
          <cell r="H146">
            <v>0</v>
          </cell>
          <cell r="I146">
            <v>0</v>
          </cell>
          <cell r="J146">
            <v>75048981.458800092</v>
          </cell>
        </row>
        <row r="147">
          <cell r="A147">
            <v>130</v>
          </cell>
          <cell r="B147">
            <v>46174</v>
          </cell>
          <cell r="C147">
            <v>0</v>
          </cell>
          <cell r="D147">
            <v>8755294.3428916689</v>
          </cell>
          <cell r="E147">
            <v>0</v>
          </cell>
          <cell r="F147">
            <v>0</v>
          </cell>
          <cell r="G147">
            <v>0</v>
          </cell>
          <cell r="H147">
            <v>0</v>
          </cell>
          <cell r="I147">
            <v>0</v>
          </cell>
          <cell r="J147">
            <v>75048981.458800092</v>
          </cell>
        </row>
        <row r="148">
          <cell r="A148">
            <v>131</v>
          </cell>
          <cell r="B148">
            <v>46204</v>
          </cell>
          <cell r="C148">
            <v>0</v>
          </cell>
          <cell r="D148">
            <v>8755294.3428916689</v>
          </cell>
          <cell r="E148">
            <v>0</v>
          </cell>
          <cell r="F148">
            <v>0</v>
          </cell>
          <cell r="G148">
            <v>0</v>
          </cell>
          <cell r="H148">
            <v>0</v>
          </cell>
          <cell r="I148">
            <v>0</v>
          </cell>
          <cell r="J148">
            <v>75048981.458800092</v>
          </cell>
        </row>
        <row r="149">
          <cell r="A149">
            <v>132</v>
          </cell>
          <cell r="B149">
            <v>46235</v>
          </cell>
          <cell r="C149">
            <v>0</v>
          </cell>
          <cell r="D149">
            <v>8755294.3428916689</v>
          </cell>
          <cell r="E149">
            <v>0</v>
          </cell>
          <cell r="F149">
            <v>0</v>
          </cell>
          <cell r="G149">
            <v>0</v>
          </cell>
          <cell r="H149">
            <v>0</v>
          </cell>
          <cell r="I149">
            <v>0</v>
          </cell>
          <cell r="J149">
            <v>75048981.458800092</v>
          </cell>
        </row>
        <row r="150">
          <cell r="A150">
            <v>133</v>
          </cell>
          <cell r="B150">
            <v>46266</v>
          </cell>
          <cell r="C150">
            <v>0</v>
          </cell>
          <cell r="D150">
            <v>8755294.3428916689</v>
          </cell>
          <cell r="E150">
            <v>0</v>
          </cell>
          <cell r="F150">
            <v>0</v>
          </cell>
          <cell r="G150">
            <v>0</v>
          </cell>
          <cell r="H150">
            <v>0</v>
          </cell>
          <cell r="I150">
            <v>0</v>
          </cell>
          <cell r="J150">
            <v>75048981.458800092</v>
          </cell>
        </row>
        <row r="151">
          <cell r="A151">
            <v>134</v>
          </cell>
          <cell r="B151">
            <v>46296</v>
          </cell>
          <cell r="C151">
            <v>0</v>
          </cell>
          <cell r="D151">
            <v>8755294.3428916689</v>
          </cell>
          <cell r="E151">
            <v>0</v>
          </cell>
          <cell r="F151">
            <v>0</v>
          </cell>
          <cell r="G151">
            <v>0</v>
          </cell>
          <cell r="H151">
            <v>0</v>
          </cell>
          <cell r="I151">
            <v>0</v>
          </cell>
          <cell r="J151">
            <v>75048981.458800092</v>
          </cell>
        </row>
        <row r="152">
          <cell r="A152">
            <v>135</v>
          </cell>
          <cell r="B152">
            <v>46327</v>
          </cell>
          <cell r="C152">
            <v>0</v>
          </cell>
          <cell r="D152">
            <v>8755294.3428916689</v>
          </cell>
          <cell r="E152">
            <v>0</v>
          </cell>
          <cell r="F152">
            <v>0</v>
          </cell>
          <cell r="G152">
            <v>0</v>
          </cell>
          <cell r="H152">
            <v>0</v>
          </cell>
          <cell r="I152">
            <v>0</v>
          </cell>
          <cell r="J152">
            <v>75048981.458800092</v>
          </cell>
        </row>
        <row r="153">
          <cell r="A153">
            <v>136</v>
          </cell>
          <cell r="B153">
            <v>46357</v>
          </cell>
          <cell r="C153">
            <v>0</v>
          </cell>
          <cell r="D153">
            <v>8755294.3428916689</v>
          </cell>
          <cell r="E153">
            <v>0</v>
          </cell>
          <cell r="F153">
            <v>0</v>
          </cell>
          <cell r="G153">
            <v>0</v>
          </cell>
          <cell r="H153">
            <v>0</v>
          </cell>
          <cell r="I153">
            <v>0</v>
          </cell>
          <cell r="J153">
            <v>75048981.458800092</v>
          </cell>
        </row>
        <row r="154">
          <cell r="A154">
            <v>137</v>
          </cell>
          <cell r="B154">
            <v>46388</v>
          </cell>
          <cell r="C154">
            <v>0</v>
          </cell>
          <cell r="D154">
            <v>8755294.3428916689</v>
          </cell>
          <cell r="E154">
            <v>0</v>
          </cell>
          <cell r="F154">
            <v>0</v>
          </cell>
          <cell r="G154">
            <v>0</v>
          </cell>
          <cell r="H154">
            <v>0</v>
          </cell>
          <cell r="I154">
            <v>0</v>
          </cell>
          <cell r="J154">
            <v>75048981.458800092</v>
          </cell>
        </row>
        <row r="155">
          <cell r="A155">
            <v>138</v>
          </cell>
          <cell r="B155">
            <v>46419</v>
          </cell>
          <cell r="C155">
            <v>0</v>
          </cell>
          <cell r="D155">
            <v>8755294.3428916689</v>
          </cell>
          <cell r="E155">
            <v>0</v>
          </cell>
          <cell r="F155">
            <v>0</v>
          </cell>
          <cell r="G155">
            <v>0</v>
          </cell>
          <cell r="H155">
            <v>0</v>
          </cell>
          <cell r="I155">
            <v>0</v>
          </cell>
          <cell r="J155">
            <v>75048981.458800092</v>
          </cell>
        </row>
        <row r="156">
          <cell r="A156">
            <v>139</v>
          </cell>
          <cell r="B156">
            <v>46447</v>
          </cell>
          <cell r="C156">
            <v>0</v>
          </cell>
          <cell r="D156">
            <v>8755294.3428916689</v>
          </cell>
          <cell r="E156">
            <v>0</v>
          </cell>
          <cell r="F156">
            <v>0</v>
          </cell>
          <cell r="G156">
            <v>0</v>
          </cell>
          <cell r="H156">
            <v>0</v>
          </cell>
          <cell r="I156">
            <v>0</v>
          </cell>
          <cell r="J156">
            <v>75048981.458800092</v>
          </cell>
        </row>
        <row r="157">
          <cell r="A157">
            <v>140</v>
          </cell>
          <cell r="B157">
            <v>46478</v>
          </cell>
          <cell r="C157">
            <v>0</v>
          </cell>
          <cell r="D157">
            <v>8755294.3428916689</v>
          </cell>
          <cell r="E157">
            <v>0</v>
          </cell>
          <cell r="F157">
            <v>0</v>
          </cell>
          <cell r="G157">
            <v>0</v>
          </cell>
          <cell r="H157">
            <v>0</v>
          </cell>
          <cell r="I157">
            <v>0</v>
          </cell>
          <cell r="J157">
            <v>75048981.458800092</v>
          </cell>
        </row>
        <row r="158">
          <cell r="A158">
            <v>141</v>
          </cell>
          <cell r="B158">
            <v>46508</v>
          </cell>
          <cell r="C158">
            <v>0</v>
          </cell>
          <cell r="D158">
            <v>8755294.3428916689</v>
          </cell>
          <cell r="E158">
            <v>0</v>
          </cell>
          <cell r="F158">
            <v>0</v>
          </cell>
          <cell r="G158">
            <v>0</v>
          </cell>
          <cell r="H158">
            <v>0</v>
          </cell>
          <cell r="I158">
            <v>0</v>
          </cell>
          <cell r="J158">
            <v>75048981.458800092</v>
          </cell>
        </row>
        <row r="159">
          <cell r="A159">
            <v>142</v>
          </cell>
          <cell r="B159">
            <v>46539</v>
          </cell>
          <cell r="C159">
            <v>0</v>
          </cell>
          <cell r="D159">
            <v>8755294.3428916689</v>
          </cell>
          <cell r="E159">
            <v>0</v>
          </cell>
          <cell r="F159">
            <v>0</v>
          </cell>
          <cell r="G159">
            <v>0</v>
          </cell>
          <cell r="H159">
            <v>0</v>
          </cell>
          <cell r="I159">
            <v>0</v>
          </cell>
          <cell r="J159">
            <v>75048981.458800092</v>
          </cell>
        </row>
        <row r="160">
          <cell r="A160">
            <v>143</v>
          </cell>
          <cell r="B160">
            <v>46569</v>
          </cell>
          <cell r="C160">
            <v>0</v>
          </cell>
          <cell r="D160">
            <v>8755294.3428916689</v>
          </cell>
          <cell r="E160">
            <v>0</v>
          </cell>
          <cell r="F160">
            <v>0</v>
          </cell>
          <cell r="G160">
            <v>0</v>
          </cell>
          <cell r="H160">
            <v>0</v>
          </cell>
          <cell r="I160">
            <v>0</v>
          </cell>
          <cell r="J160">
            <v>75048981.458800092</v>
          </cell>
        </row>
        <row r="161">
          <cell r="A161">
            <v>144</v>
          </cell>
          <cell r="B161">
            <v>46600</v>
          </cell>
          <cell r="C161">
            <v>0</v>
          </cell>
          <cell r="D161">
            <v>8755294.3428916689</v>
          </cell>
          <cell r="E161">
            <v>0</v>
          </cell>
          <cell r="F161">
            <v>0</v>
          </cell>
          <cell r="G161">
            <v>0</v>
          </cell>
          <cell r="H161">
            <v>0</v>
          </cell>
          <cell r="I161">
            <v>0</v>
          </cell>
          <cell r="J161">
            <v>75048981.458800092</v>
          </cell>
        </row>
        <row r="162">
          <cell r="A162">
            <v>145</v>
          </cell>
          <cell r="B162">
            <v>46631</v>
          </cell>
          <cell r="C162">
            <v>0</v>
          </cell>
          <cell r="D162">
            <v>8755294.3428916689</v>
          </cell>
          <cell r="E162">
            <v>0</v>
          </cell>
          <cell r="F162">
            <v>0</v>
          </cell>
          <cell r="G162">
            <v>0</v>
          </cell>
          <cell r="H162">
            <v>0</v>
          </cell>
          <cell r="I162">
            <v>0</v>
          </cell>
          <cell r="J162">
            <v>75048981.458800092</v>
          </cell>
        </row>
        <row r="163">
          <cell r="A163">
            <v>146</v>
          </cell>
          <cell r="B163">
            <v>46661</v>
          </cell>
          <cell r="C163">
            <v>0</v>
          </cell>
          <cell r="D163">
            <v>8755294.3428916689</v>
          </cell>
          <cell r="E163">
            <v>0</v>
          </cell>
          <cell r="F163">
            <v>0</v>
          </cell>
          <cell r="G163">
            <v>0</v>
          </cell>
          <cell r="H163">
            <v>0</v>
          </cell>
          <cell r="I163">
            <v>0</v>
          </cell>
          <cell r="J163">
            <v>75048981.458800092</v>
          </cell>
        </row>
        <row r="164">
          <cell r="A164">
            <v>147</v>
          </cell>
          <cell r="B164">
            <v>46692</v>
          </cell>
          <cell r="C164">
            <v>0</v>
          </cell>
          <cell r="D164">
            <v>8755294.3428916689</v>
          </cell>
          <cell r="E164">
            <v>0</v>
          </cell>
          <cell r="F164">
            <v>0</v>
          </cell>
          <cell r="G164">
            <v>0</v>
          </cell>
          <cell r="H164">
            <v>0</v>
          </cell>
          <cell r="I164">
            <v>0</v>
          </cell>
          <cell r="J164">
            <v>75048981.458800092</v>
          </cell>
        </row>
        <row r="165">
          <cell r="A165">
            <v>148</v>
          </cell>
          <cell r="B165">
            <v>46722</v>
          </cell>
          <cell r="C165">
            <v>0</v>
          </cell>
          <cell r="D165">
            <v>8755294.3428916689</v>
          </cell>
          <cell r="E165">
            <v>0</v>
          </cell>
          <cell r="F165">
            <v>0</v>
          </cell>
          <cell r="G165">
            <v>0</v>
          </cell>
          <cell r="H165">
            <v>0</v>
          </cell>
          <cell r="I165">
            <v>0</v>
          </cell>
          <cell r="J165">
            <v>75048981.458800092</v>
          </cell>
        </row>
        <row r="166">
          <cell r="A166">
            <v>149</v>
          </cell>
          <cell r="B166">
            <v>46753</v>
          </cell>
          <cell r="C166">
            <v>0</v>
          </cell>
          <cell r="D166">
            <v>8755294.3428916689</v>
          </cell>
          <cell r="E166">
            <v>0</v>
          </cell>
          <cell r="F166">
            <v>0</v>
          </cell>
          <cell r="G166">
            <v>0</v>
          </cell>
          <cell r="H166">
            <v>0</v>
          </cell>
          <cell r="I166">
            <v>0</v>
          </cell>
          <cell r="J166">
            <v>75048981.458800092</v>
          </cell>
        </row>
        <row r="167">
          <cell r="A167">
            <v>150</v>
          </cell>
          <cell r="B167">
            <v>46784</v>
          </cell>
          <cell r="C167">
            <v>0</v>
          </cell>
          <cell r="D167">
            <v>8755294.3428916689</v>
          </cell>
          <cell r="E167">
            <v>0</v>
          </cell>
          <cell r="F167">
            <v>0</v>
          </cell>
          <cell r="G167">
            <v>0</v>
          </cell>
          <cell r="H167">
            <v>0</v>
          </cell>
          <cell r="I167">
            <v>0</v>
          </cell>
          <cell r="J167">
            <v>75048981.458800092</v>
          </cell>
        </row>
        <row r="168">
          <cell r="A168">
            <v>151</v>
          </cell>
          <cell r="B168">
            <v>46813</v>
          </cell>
          <cell r="C168">
            <v>0</v>
          </cell>
          <cell r="D168">
            <v>8755294.3428916689</v>
          </cell>
          <cell r="E168">
            <v>0</v>
          </cell>
          <cell r="F168">
            <v>0</v>
          </cell>
          <cell r="G168">
            <v>0</v>
          </cell>
          <cell r="H168">
            <v>0</v>
          </cell>
          <cell r="I168">
            <v>0</v>
          </cell>
          <cell r="J168">
            <v>75048981.458800092</v>
          </cell>
        </row>
        <row r="169">
          <cell r="A169">
            <v>152</v>
          </cell>
          <cell r="B169">
            <v>46844</v>
          </cell>
          <cell r="C169">
            <v>0</v>
          </cell>
          <cell r="D169">
            <v>8755294.3428916689</v>
          </cell>
          <cell r="E169">
            <v>0</v>
          </cell>
          <cell r="F169">
            <v>0</v>
          </cell>
          <cell r="G169">
            <v>0</v>
          </cell>
          <cell r="H169">
            <v>0</v>
          </cell>
          <cell r="I169">
            <v>0</v>
          </cell>
          <cell r="J169">
            <v>75048981.458800092</v>
          </cell>
        </row>
        <row r="170">
          <cell r="A170">
            <v>153</v>
          </cell>
          <cell r="B170">
            <v>46874</v>
          </cell>
          <cell r="C170">
            <v>0</v>
          </cell>
          <cell r="D170">
            <v>8755294.3428916689</v>
          </cell>
          <cell r="E170">
            <v>0</v>
          </cell>
          <cell r="F170">
            <v>0</v>
          </cell>
          <cell r="G170">
            <v>0</v>
          </cell>
          <cell r="H170">
            <v>0</v>
          </cell>
          <cell r="I170">
            <v>0</v>
          </cell>
          <cell r="J170">
            <v>75048981.458800092</v>
          </cell>
        </row>
        <row r="171">
          <cell r="A171">
            <v>154</v>
          </cell>
          <cell r="B171">
            <v>46905</v>
          </cell>
          <cell r="C171">
            <v>0</v>
          </cell>
          <cell r="D171">
            <v>8755294.3428916689</v>
          </cell>
          <cell r="E171">
            <v>0</v>
          </cell>
          <cell r="F171">
            <v>0</v>
          </cell>
          <cell r="G171">
            <v>0</v>
          </cell>
          <cell r="H171">
            <v>0</v>
          </cell>
          <cell r="I171">
            <v>0</v>
          </cell>
          <cell r="J171">
            <v>75048981.458800092</v>
          </cell>
        </row>
        <row r="172">
          <cell r="A172">
            <v>155</v>
          </cell>
          <cell r="B172">
            <v>46935</v>
          </cell>
          <cell r="C172">
            <v>0</v>
          </cell>
          <cell r="D172">
            <v>8755294.3428916689</v>
          </cell>
          <cell r="E172">
            <v>0</v>
          </cell>
          <cell r="F172">
            <v>0</v>
          </cell>
          <cell r="G172">
            <v>0</v>
          </cell>
          <cell r="H172">
            <v>0</v>
          </cell>
          <cell r="I172">
            <v>0</v>
          </cell>
          <cell r="J172">
            <v>75048981.458800092</v>
          </cell>
        </row>
        <row r="173">
          <cell r="A173">
            <v>156</v>
          </cell>
          <cell r="B173">
            <v>46966</v>
          </cell>
          <cell r="C173">
            <v>0</v>
          </cell>
          <cell r="D173">
            <v>8755294.3428916689</v>
          </cell>
          <cell r="E173">
            <v>0</v>
          </cell>
          <cell r="F173">
            <v>0</v>
          </cell>
          <cell r="G173">
            <v>0</v>
          </cell>
          <cell r="H173">
            <v>0</v>
          </cell>
          <cell r="I173">
            <v>0</v>
          </cell>
          <cell r="J173">
            <v>75048981.458800092</v>
          </cell>
        </row>
        <row r="174">
          <cell r="A174">
            <v>157</v>
          </cell>
          <cell r="B174">
            <v>46997</v>
          </cell>
          <cell r="C174">
            <v>0</v>
          </cell>
          <cell r="D174">
            <v>8755294.3428916689</v>
          </cell>
          <cell r="E174">
            <v>0</v>
          </cell>
          <cell r="F174">
            <v>0</v>
          </cell>
          <cell r="G174">
            <v>0</v>
          </cell>
          <cell r="H174">
            <v>0</v>
          </cell>
          <cell r="I174">
            <v>0</v>
          </cell>
          <cell r="J174">
            <v>75048981.458800092</v>
          </cell>
        </row>
        <row r="175">
          <cell r="A175">
            <v>158</v>
          </cell>
          <cell r="B175">
            <v>47027</v>
          </cell>
          <cell r="C175">
            <v>0</v>
          </cell>
          <cell r="D175">
            <v>8755294.3428916689</v>
          </cell>
          <cell r="E175">
            <v>0</v>
          </cell>
          <cell r="F175">
            <v>0</v>
          </cell>
          <cell r="G175">
            <v>0</v>
          </cell>
          <cell r="H175">
            <v>0</v>
          </cell>
          <cell r="I175">
            <v>0</v>
          </cell>
          <cell r="J175">
            <v>75048981.458800092</v>
          </cell>
        </row>
        <row r="176">
          <cell r="A176">
            <v>159</v>
          </cell>
          <cell r="B176">
            <v>47058</v>
          </cell>
          <cell r="C176">
            <v>0</v>
          </cell>
          <cell r="D176">
            <v>8755294.3428916689</v>
          </cell>
          <cell r="E176">
            <v>0</v>
          </cell>
          <cell r="F176">
            <v>0</v>
          </cell>
          <cell r="G176">
            <v>0</v>
          </cell>
          <cell r="H176">
            <v>0</v>
          </cell>
          <cell r="I176">
            <v>0</v>
          </cell>
          <cell r="J176">
            <v>75048981.458800092</v>
          </cell>
        </row>
        <row r="177">
          <cell r="A177">
            <v>160</v>
          </cell>
          <cell r="B177">
            <v>47088</v>
          </cell>
          <cell r="C177">
            <v>0</v>
          </cell>
          <cell r="D177">
            <v>8755294.3428916689</v>
          </cell>
          <cell r="E177">
            <v>0</v>
          </cell>
          <cell r="F177">
            <v>0</v>
          </cell>
          <cell r="G177">
            <v>0</v>
          </cell>
          <cell r="H177">
            <v>0</v>
          </cell>
          <cell r="I177">
            <v>0</v>
          </cell>
          <cell r="J177">
            <v>75048981.458800092</v>
          </cell>
        </row>
        <row r="178">
          <cell r="A178">
            <v>161</v>
          </cell>
          <cell r="B178">
            <v>47119</v>
          </cell>
          <cell r="C178">
            <v>0</v>
          </cell>
          <cell r="D178">
            <v>8755294.3428916689</v>
          </cell>
          <cell r="E178">
            <v>0</v>
          </cell>
          <cell r="F178">
            <v>0</v>
          </cell>
          <cell r="G178">
            <v>0</v>
          </cell>
          <cell r="H178">
            <v>0</v>
          </cell>
          <cell r="I178">
            <v>0</v>
          </cell>
          <cell r="J178">
            <v>75048981.458800092</v>
          </cell>
        </row>
        <row r="179">
          <cell r="A179">
            <v>162</v>
          </cell>
          <cell r="B179">
            <v>47150</v>
          </cell>
          <cell r="C179">
            <v>0</v>
          </cell>
          <cell r="D179">
            <v>8755294.3428916689</v>
          </cell>
          <cell r="E179">
            <v>0</v>
          </cell>
          <cell r="F179">
            <v>0</v>
          </cell>
          <cell r="G179">
            <v>0</v>
          </cell>
          <cell r="H179">
            <v>0</v>
          </cell>
          <cell r="I179">
            <v>0</v>
          </cell>
          <cell r="J179">
            <v>75048981.458800092</v>
          </cell>
        </row>
        <row r="180">
          <cell r="A180">
            <v>163</v>
          </cell>
          <cell r="B180">
            <v>47178</v>
          </cell>
          <cell r="C180">
            <v>0</v>
          </cell>
          <cell r="D180">
            <v>8755294.3428916689</v>
          </cell>
          <cell r="E180">
            <v>0</v>
          </cell>
          <cell r="F180">
            <v>0</v>
          </cell>
          <cell r="G180">
            <v>0</v>
          </cell>
          <cell r="H180">
            <v>0</v>
          </cell>
          <cell r="I180">
            <v>0</v>
          </cell>
          <cell r="J180">
            <v>75048981.458800092</v>
          </cell>
        </row>
        <row r="181">
          <cell r="A181">
            <v>164</v>
          </cell>
          <cell r="B181">
            <v>47209</v>
          </cell>
          <cell r="C181">
            <v>0</v>
          </cell>
          <cell r="D181">
            <v>8755294.3428916689</v>
          </cell>
          <cell r="E181">
            <v>0</v>
          </cell>
          <cell r="F181">
            <v>0</v>
          </cell>
          <cell r="G181">
            <v>0</v>
          </cell>
          <cell r="H181">
            <v>0</v>
          </cell>
          <cell r="I181">
            <v>0</v>
          </cell>
          <cell r="J181">
            <v>75048981.458800092</v>
          </cell>
        </row>
        <row r="182">
          <cell r="A182">
            <v>165</v>
          </cell>
          <cell r="B182">
            <v>47239</v>
          </cell>
          <cell r="C182">
            <v>0</v>
          </cell>
          <cell r="D182">
            <v>8755294.3428916689</v>
          </cell>
          <cell r="E182">
            <v>0</v>
          </cell>
          <cell r="F182">
            <v>0</v>
          </cell>
          <cell r="G182">
            <v>0</v>
          </cell>
          <cell r="H182">
            <v>0</v>
          </cell>
          <cell r="I182">
            <v>0</v>
          </cell>
          <cell r="J182">
            <v>75048981.458800092</v>
          </cell>
        </row>
        <row r="183">
          <cell r="A183">
            <v>166</v>
          </cell>
          <cell r="B183">
            <v>47270</v>
          </cell>
          <cell r="C183">
            <v>0</v>
          </cell>
          <cell r="D183">
            <v>8755294.3428916689</v>
          </cell>
          <cell r="E183">
            <v>0</v>
          </cell>
          <cell r="F183">
            <v>0</v>
          </cell>
          <cell r="G183">
            <v>0</v>
          </cell>
          <cell r="H183">
            <v>0</v>
          </cell>
          <cell r="I183">
            <v>0</v>
          </cell>
          <cell r="J183">
            <v>75048981.458800092</v>
          </cell>
        </row>
        <row r="184">
          <cell r="A184">
            <v>167</v>
          </cell>
          <cell r="B184">
            <v>47300</v>
          </cell>
          <cell r="C184">
            <v>0</v>
          </cell>
          <cell r="D184">
            <v>8755294.3428916689</v>
          </cell>
          <cell r="E184">
            <v>0</v>
          </cell>
          <cell r="F184">
            <v>0</v>
          </cell>
          <cell r="G184">
            <v>0</v>
          </cell>
          <cell r="H184">
            <v>0</v>
          </cell>
          <cell r="I184">
            <v>0</v>
          </cell>
          <cell r="J184">
            <v>75048981.458800092</v>
          </cell>
        </row>
        <row r="185">
          <cell r="A185">
            <v>168</v>
          </cell>
          <cell r="B185">
            <v>47331</v>
          </cell>
          <cell r="C185">
            <v>0</v>
          </cell>
          <cell r="D185">
            <v>8755294.3428916689</v>
          </cell>
          <cell r="E185">
            <v>0</v>
          </cell>
          <cell r="F185">
            <v>0</v>
          </cell>
          <cell r="G185">
            <v>0</v>
          </cell>
          <cell r="H185">
            <v>0</v>
          </cell>
          <cell r="I185">
            <v>0</v>
          </cell>
          <cell r="J185">
            <v>75048981.458800092</v>
          </cell>
        </row>
        <row r="186">
          <cell r="A186">
            <v>169</v>
          </cell>
          <cell r="B186">
            <v>47362</v>
          </cell>
          <cell r="C186">
            <v>0</v>
          </cell>
          <cell r="D186">
            <v>8755294.3428916689</v>
          </cell>
          <cell r="E186">
            <v>0</v>
          </cell>
          <cell r="F186">
            <v>0</v>
          </cell>
          <cell r="G186">
            <v>0</v>
          </cell>
          <cell r="H186">
            <v>0</v>
          </cell>
          <cell r="I186">
            <v>0</v>
          </cell>
          <cell r="J186">
            <v>75048981.458800092</v>
          </cell>
        </row>
        <row r="187">
          <cell r="A187">
            <v>170</v>
          </cell>
          <cell r="B187">
            <v>47392</v>
          </cell>
          <cell r="C187">
            <v>0</v>
          </cell>
          <cell r="D187">
            <v>8755294.3428916689</v>
          </cell>
          <cell r="E187">
            <v>0</v>
          </cell>
          <cell r="F187">
            <v>0</v>
          </cell>
          <cell r="G187">
            <v>0</v>
          </cell>
          <cell r="H187">
            <v>0</v>
          </cell>
          <cell r="I187">
            <v>0</v>
          </cell>
          <cell r="J187">
            <v>75048981.458800092</v>
          </cell>
        </row>
        <row r="188">
          <cell r="A188">
            <v>171</v>
          </cell>
          <cell r="B188">
            <v>47423</v>
          </cell>
          <cell r="C188">
            <v>0</v>
          </cell>
          <cell r="D188">
            <v>8755294.3428916689</v>
          </cell>
          <cell r="E188">
            <v>0</v>
          </cell>
          <cell r="F188">
            <v>0</v>
          </cell>
          <cell r="G188">
            <v>0</v>
          </cell>
          <cell r="H188">
            <v>0</v>
          </cell>
          <cell r="I188">
            <v>0</v>
          </cell>
          <cell r="J188">
            <v>75048981.458800092</v>
          </cell>
        </row>
        <row r="189">
          <cell r="A189">
            <v>172</v>
          </cell>
          <cell r="B189">
            <v>47453</v>
          </cell>
          <cell r="C189">
            <v>0</v>
          </cell>
          <cell r="D189">
            <v>8755294.3428916689</v>
          </cell>
          <cell r="E189">
            <v>0</v>
          </cell>
          <cell r="F189">
            <v>0</v>
          </cell>
          <cell r="G189">
            <v>0</v>
          </cell>
          <cell r="H189">
            <v>0</v>
          </cell>
          <cell r="I189">
            <v>0</v>
          </cell>
          <cell r="J189">
            <v>75048981.458800092</v>
          </cell>
        </row>
        <row r="190">
          <cell r="A190">
            <v>173</v>
          </cell>
          <cell r="B190">
            <v>47484</v>
          </cell>
          <cell r="C190">
            <v>0</v>
          </cell>
          <cell r="D190">
            <v>8755294.3428916689</v>
          </cell>
          <cell r="E190">
            <v>0</v>
          </cell>
          <cell r="F190">
            <v>0</v>
          </cell>
          <cell r="G190">
            <v>0</v>
          </cell>
          <cell r="H190">
            <v>0</v>
          </cell>
          <cell r="I190">
            <v>0</v>
          </cell>
          <cell r="J190">
            <v>75048981.458800092</v>
          </cell>
        </row>
        <row r="191">
          <cell r="A191">
            <v>174</v>
          </cell>
          <cell r="B191">
            <v>47515</v>
          </cell>
          <cell r="C191">
            <v>0</v>
          </cell>
          <cell r="D191">
            <v>8755294.3428916689</v>
          </cell>
          <cell r="E191">
            <v>0</v>
          </cell>
          <cell r="F191">
            <v>0</v>
          </cell>
          <cell r="G191">
            <v>0</v>
          </cell>
          <cell r="H191">
            <v>0</v>
          </cell>
          <cell r="I191">
            <v>0</v>
          </cell>
          <cell r="J191">
            <v>75048981.458800092</v>
          </cell>
        </row>
        <row r="192">
          <cell r="A192">
            <v>175</v>
          </cell>
          <cell r="B192">
            <v>47543</v>
          </cell>
          <cell r="C192">
            <v>0</v>
          </cell>
          <cell r="D192">
            <v>8755294.3428916689</v>
          </cell>
          <cell r="E192">
            <v>0</v>
          </cell>
          <cell r="F192">
            <v>0</v>
          </cell>
          <cell r="G192">
            <v>0</v>
          </cell>
          <cell r="H192">
            <v>0</v>
          </cell>
          <cell r="I192">
            <v>0</v>
          </cell>
          <cell r="J192">
            <v>75048981.458800092</v>
          </cell>
        </row>
        <row r="193">
          <cell r="A193">
            <v>176</v>
          </cell>
          <cell r="B193">
            <v>47574</v>
          </cell>
          <cell r="C193">
            <v>0</v>
          </cell>
          <cell r="D193">
            <v>8755294.3428916689</v>
          </cell>
          <cell r="E193">
            <v>0</v>
          </cell>
          <cell r="F193">
            <v>0</v>
          </cell>
          <cell r="G193">
            <v>0</v>
          </cell>
          <cell r="H193">
            <v>0</v>
          </cell>
          <cell r="I193">
            <v>0</v>
          </cell>
          <cell r="J193">
            <v>75048981.458800092</v>
          </cell>
        </row>
        <row r="194">
          <cell r="A194">
            <v>177</v>
          </cell>
          <cell r="B194">
            <v>47604</v>
          </cell>
          <cell r="C194">
            <v>0</v>
          </cell>
          <cell r="D194">
            <v>8755294.3428916689</v>
          </cell>
          <cell r="E194">
            <v>0</v>
          </cell>
          <cell r="F194">
            <v>0</v>
          </cell>
          <cell r="G194">
            <v>0</v>
          </cell>
          <cell r="H194">
            <v>0</v>
          </cell>
          <cell r="I194">
            <v>0</v>
          </cell>
          <cell r="J194">
            <v>75048981.458800092</v>
          </cell>
        </row>
        <row r="195">
          <cell r="A195">
            <v>178</v>
          </cell>
          <cell r="B195">
            <v>47635</v>
          </cell>
          <cell r="C195">
            <v>0</v>
          </cell>
          <cell r="D195">
            <v>8755294.3428916689</v>
          </cell>
          <cell r="E195">
            <v>0</v>
          </cell>
          <cell r="F195">
            <v>0</v>
          </cell>
          <cell r="G195">
            <v>0</v>
          </cell>
          <cell r="H195">
            <v>0</v>
          </cell>
          <cell r="I195">
            <v>0</v>
          </cell>
          <cell r="J195">
            <v>75048981.458800092</v>
          </cell>
        </row>
        <row r="196">
          <cell r="A196">
            <v>179</v>
          </cell>
          <cell r="B196">
            <v>47665</v>
          </cell>
          <cell r="C196">
            <v>0</v>
          </cell>
          <cell r="D196">
            <v>8755294.3428916689</v>
          </cell>
          <cell r="E196">
            <v>0</v>
          </cell>
          <cell r="F196">
            <v>0</v>
          </cell>
          <cell r="G196">
            <v>0</v>
          </cell>
          <cell r="H196">
            <v>0</v>
          </cell>
          <cell r="I196">
            <v>0</v>
          </cell>
          <cell r="J196">
            <v>75048981.458800092</v>
          </cell>
        </row>
        <row r="197">
          <cell r="A197">
            <v>180</v>
          </cell>
          <cell r="B197">
            <v>47696</v>
          </cell>
          <cell r="C197">
            <v>0</v>
          </cell>
          <cell r="D197">
            <v>8755294.3428916689</v>
          </cell>
          <cell r="E197">
            <v>0</v>
          </cell>
          <cell r="F197">
            <v>0</v>
          </cell>
          <cell r="G197">
            <v>0</v>
          </cell>
          <cell r="H197">
            <v>0</v>
          </cell>
          <cell r="I197">
            <v>0</v>
          </cell>
          <cell r="J197">
            <v>75048981.458800092</v>
          </cell>
        </row>
        <row r="198">
          <cell r="A198">
            <v>181</v>
          </cell>
          <cell r="B198">
            <v>47727</v>
          </cell>
          <cell r="C198">
            <v>0</v>
          </cell>
          <cell r="D198">
            <v>8755294.3428916689</v>
          </cell>
          <cell r="E198">
            <v>0</v>
          </cell>
          <cell r="F198">
            <v>0</v>
          </cell>
          <cell r="G198">
            <v>0</v>
          </cell>
          <cell r="H198">
            <v>0</v>
          </cell>
          <cell r="I198">
            <v>0</v>
          </cell>
          <cell r="J198">
            <v>75048981.458800092</v>
          </cell>
        </row>
        <row r="199">
          <cell r="A199">
            <v>182</v>
          </cell>
          <cell r="B199">
            <v>47757</v>
          </cell>
          <cell r="C199">
            <v>0</v>
          </cell>
          <cell r="D199">
            <v>8755294.3428916689</v>
          </cell>
          <cell r="E199">
            <v>0</v>
          </cell>
          <cell r="F199">
            <v>0</v>
          </cell>
          <cell r="G199">
            <v>0</v>
          </cell>
          <cell r="H199">
            <v>0</v>
          </cell>
          <cell r="I199">
            <v>0</v>
          </cell>
          <cell r="J199">
            <v>75048981.458800092</v>
          </cell>
        </row>
        <row r="200">
          <cell r="A200">
            <v>183</v>
          </cell>
          <cell r="B200">
            <v>47788</v>
          </cell>
          <cell r="C200">
            <v>0</v>
          </cell>
          <cell r="D200">
            <v>8755294.3428916689</v>
          </cell>
          <cell r="E200">
            <v>0</v>
          </cell>
          <cell r="F200">
            <v>0</v>
          </cell>
          <cell r="G200">
            <v>0</v>
          </cell>
          <cell r="H200">
            <v>0</v>
          </cell>
          <cell r="I200">
            <v>0</v>
          </cell>
          <cell r="J200">
            <v>75048981.458800092</v>
          </cell>
        </row>
        <row r="201">
          <cell r="A201">
            <v>184</v>
          </cell>
          <cell r="B201">
            <v>47818</v>
          </cell>
          <cell r="C201">
            <v>0</v>
          </cell>
          <cell r="D201">
            <v>8755294.3428916689</v>
          </cell>
          <cell r="E201">
            <v>0</v>
          </cell>
          <cell r="F201">
            <v>0</v>
          </cell>
          <cell r="G201">
            <v>0</v>
          </cell>
          <cell r="H201">
            <v>0</v>
          </cell>
          <cell r="I201">
            <v>0</v>
          </cell>
          <cell r="J201">
            <v>75048981.458800092</v>
          </cell>
        </row>
        <row r="202">
          <cell r="A202">
            <v>185</v>
          </cell>
          <cell r="B202">
            <v>47849</v>
          </cell>
          <cell r="C202">
            <v>0</v>
          </cell>
          <cell r="D202">
            <v>8755294.3428916689</v>
          </cell>
          <cell r="E202">
            <v>0</v>
          </cell>
          <cell r="F202">
            <v>0</v>
          </cell>
          <cell r="G202">
            <v>0</v>
          </cell>
          <cell r="H202">
            <v>0</v>
          </cell>
          <cell r="I202">
            <v>0</v>
          </cell>
          <cell r="J202">
            <v>75048981.458800092</v>
          </cell>
        </row>
        <row r="203">
          <cell r="A203">
            <v>186</v>
          </cell>
          <cell r="B203">
            <v>47880</v>
          </cell>
          <cell r="C203">
            <v>0</v>
          </cell>
          <cell r="D203">
            <v>8755294.3428916689</v>
          </cell>
          <cell r="E203">
            <v>0</v>
          </cell>
          <cell r="F203">
            <v>0</v>
          </cell>
          <cell r="G203">
            <v>0</v>
          </cell>
          <cell r="H203">
            <v>0</v>
          </cell>
          <cell r="I203">
            <v>0</v>
          </cell>
          <cell r="J203">
            <v>75048981.458800092</v>
          </cell>
        </row>
        <row r="204">
          <cell r="A204">
            <v>187</v>
          </cell>
          <cell r="B204">
            <v>47908</v>
          </cell>
          <cell r="C204">
            <v>0</v>
          </cell>
          <cell r="D204">
            <v>8755294.3428916689</v>
          </cell>
          <cell r="E204">
            <v>0</v>
          </cell>
          <cell r="F204">
            <v>0</v>
          </cell>
          <cell r="G204">
            <v>0</v>
          </cell>
          <cell r="H204">
            <v>0</v>
          </cell>
          <cell r="I204">
            <v>0</v>
          </cell>
          <cell r="J204">
            <v>75048981.458800092</v>
          </cell>
        </row>
        <row r="205">
          <cell r="A205">
            <v>188</v>
          </cell>
          <cell r="B205">
            <v>47939</v>
          </cell>
          <cell r="C205">
            <v>0</v>
          </cell>
          <cell r="D205">
            <v>8755294.3428916689</v>
          </cell>
          <cell r="E205">
            <v>0</v>
          </cell>
          <cell r="F205">
            <v>0</v>
          </cell>
          <cell r="G205">
            <v>0</v>
          </cell>
          <cell r="H205">
            <v>0</v>
          </cell>
          <cell r="I205">
            <v>0</v>
          </cell>
          <cell r="J205">
            <v>75048981.458800092</v>
          </cell>
        </row>
        <row r="206">
          <cell r="A206">
            <v>189</v>
          </cell>
          <cell r="B206">
            <v>47969</v>
          </cell>
          <cell r="C206">
            <v>0</v>
          </cell>
          <cell r="D206">
            <v>8755294.3428916689</v>
          </cell>
          <cell r="E206">
            <v>0</v>
          </cell>
          <cell r="F206">
            <v>0</v>
          </cell>
          <cell r="G206">
            <v>0</v>
          </cell>
          <cell r="H206">
            <v>0</v>
          </cell>
          <cell r="I206">
            <v>0</v>
          </cell>
          <cell r="J206">
            <v>75048981.458800092</v>
          </cell>
        </row>
        <row r="207">
          <cell r="A207">
            <v>190</v>
          </cell>
          <cell r="B207">
            <v>48000</v>
          </cell>
          <cell r="C207">
            <v>0</v>
          </cell>
          <cell r="D207">
            <v>8755294.3428916689</v>
          </cell>
          <cell r="E207">
            <v>0</v>
          </cell>
          <cell r="F207">
            <v>0</v>
          </cell>
          <cell r="G207">
            <v>0</v>
          </cell>
          <cell r="H207">
            <v>0</v>
          </cell>
          <cell r="I207">
            <v>0</v>
          </cell>
          <cell r="J207">
            <v>75048981.458800092</v>
          </cell>
        </row>
        <row r="208">
          <cell r="A208">
            <v>191</v>
          </cell>
          <cell r="B208">
            <v>48030</v>
          </cell>
          <cell r="C208">
            <v>0</v>
          </cell>
          <cell r="D208">
            <v>8755294.3428916689</v>
          </cell>
          <cell r="E208">
            <v>0</v>
          </cell>
          <cell r="F208">
            <v>0</v>
          </cell>
          <cell r="G208">
            <v>0</v>
          </cell>
          <cell r="H208">
            <v>0</v>
          </cell>
          <cell r="I208">
            <v>0</v>
          </cell>
          <cell r="J208">
            <v>75048981.458800092</v>
          </cell>
        </row>
        <row r="209">
          <cell r="A209">
            <v>192</v>
          </cell>
          <cell r="B209">
            <v>48061</v>
          </cell>
          <cell r="C209">
            <v>0</v>
          </cell>
          <cell r="D209">
            <v>8755294.3428916689</v>
          </cell>
          <cell r="E209">
            <v>0</v>
          </cell>
          <cell r="F209">
            <v>0</v>
          </cell>
          <cell r="G209">
            <v>0</v>
          </cell>
          <cell r="H209">
            <v>0</v>
          </cell>
          <cell r="I209">
            <v>0</v>
          </cell>
          <cell r="J209">
            <v>75048981.458800092</v>
          </cell>
        </row>
        <row r="210">
          <cell r="A210">
            <v>193</v>
          </cell>
          <cell r="B210">
            <v>48092</v>
          </cell>
          <cell r="C210">
            <v>0</v>
          </cell>
          <cell r="D210">
            <v>8755294.3428916689</v>
          </cell>
          <cell r="E210">
            <v>0</v>
          </cell>
          <cell r="F210">
            <v>0</v>
          </cell>
          <cell r="G210">
            <v>0</v>
          </cell>
          <cell r="H210">
            <v>0</v>
          </cell>
          <cell r="I210">
            <v>0</v>
          </cell>
          <cell r="J210">
            <v>75048981.458800092</v>
          </cell>
        </row>
        <row r="211">
          <cell r="A211">
            <v>194</v>
          </cell>
          <cell r="B211">
            <v>48122</v>
          </cell>
          <cell r="C211">
            <v>0</v>
          </cell>
          <cell r="D211">
            <v>8755294.3428916689</v>
          </cell>
          <cell r="E211">
            <v>0</v>
          </cell>
          <cell r="F211">
            <v>0</v>
          </cell>
          <cell r="G211">
            <v>0</v>
          </cell>
          <cell r="H211">
            <v>0</v>
          </cell>
          <cell r="I211">
            <v>0</v>
          </cell>
          <cell r="J211">
            <v>75048981.458800092</v>
          </cell>
        </row>
        <row r="212">
          <cell r="A212">
            <v>195</v>
          </cell>
          <cell r="B212">
            <v>48153</v>
          </cell>
          <cell r="C212">
            <v>0</v>
          </cell>
          <cell r="D212">
            <v>8755294.3428916689</v>
          </cell>
          <cell r="E212">
            <v>0</v>
          </cell>
          <cell r="F212">
            <v>0</v>
          </cell>
          <cell r="G212">
            <v>0</v>
          </cell>
          <cell r="H212">
            <v>0</v>
          </cell>
          <cell r="I212">
            <v>0</v>
          </cell>
          <cell r="J212">
            <v>75048981.458800092</v>
          </cell>
        </row>
        <row r="213">
          <cell r="A213">
            <v>196</v>
          </cell>
          <cell r="B213">
            <v>48183</v>
          </cell>
          <cell r="C213">
            <v>0</v>
          </cell>
          <cell r="D213">
            <v>8755294.3428916689</v>
          </cell>
          <cell r="E213">
            <v>0</v>
          </cell>
          <cell r="F213">
            <v>0</v>
          </cell>
          <cell r="G213">
            <v>0</v>
          </cell>
          <cell r="H213">
            <v>0</v>
          </cell>
          <cell r="I213">
            <v>0</v>
          </cell>
          <cell r="J213">
            <v>75048981.458800092</v>
          </cell>
        </row>
        <row r="214">
          <cell r="A214">
            <v>197</v>
          </cell>
          <cell r="B214">
            <v>48214</v>
          </cell>
          <cell r="C214">
            <v>0</v>
          </cell>
          <cell r="D214">
            <v>8755294.3428916689</v>
          </cell>
          <cell r="E214">
            <v>0</v>
          </cell>
          <cell r="F214">
            <v>0</v>
          </cell>
          <cell r="G214">
            <v>0</v>
          </cell>
          <cell r="H214">
            <v>0</v>
          </cell>
          <cell r="I214">
            <v>0</v>
          </cell>
          <cell r="J214">
            <v>75048981.458800092</v>
          </cell>
        </row>
        <row r="215">
          <cell r="A215">
            <v>198</v>
          </cell>
          <cell r="B215">
            <v>48245</v>
          </cell>
          <cell r="C215">
            <v>0</v>
          </cell>
          <cell r="D215">
            <v>8755294.3428916689</v>
          </cell>
          <cell r="E215">
            <v>0</v>
          </cell>
          <cell r="F215">
            <v>0</v>
          </cell>
          <cell r="G215">
            <v>0</v>
          </cell>
          <cell r="H215">
            <v>0</v>
          </cell>
          <cell r="I215">
            <v>0</v>
          </cell>
          <cell r="J215">
            <v>75048981.458800092</v>
          </cell>
        </row>
        <row r="216">
          <cell r="A216">
            <v>199</v>
          </cell>
          <cell r="B216">
            <v>48274</v>
          </cell>
          <cell r="C216">
            <v>0</v>
          </cell>
          <cell r="D216">
            <v>8755294.3428916689</v>
          </cell>
          <cell r="E216">
            <v>0</v>
          </cell>
          <cell r="F216">
            <v>0</v>
          </cell>
          <cell r="G216">
            <v>0</v>
          </cell>
          <cell r="H216">
            <v>0</v>
          </cell>
          <cell r="I216">
            <v>0</v>
          </cell>
          <cell r="J216">
            <v>75048981.458800092</v>
          </cell>
        </row>
        <row r="217">
          <cell r="A217">
            <v>200</v>
          </cell>
          <cell r="B217">
            <v>48305</v>
          </cell>
          <cell r="C217">
            <v>0</v>
          </cell>
          <cell r="D217">
            <v>8755294.3428916689</v>
          </cell>
          <cell r="E217">
            <v>0</v>
          </cell>
          <cell r="F217">
            <v>0</v>
          </cell>
          <cell r="G217">
            <v>0</v>
          </cell>
          <cell r="H217">
            <v>0</v>
          </cell>
          <cell r="I217">
            <v>0</v>
          </cell>
          <cell r="J217">
            <v>75048981.458800092</v>
          </cell>
        </row>
        <row r="218">
          <cell r="A218">
            <v>201</v>
          </cell>
          <cell r="B218">
            <v>48335</v>
          </cell>
          <cell r="C218">
            <v>0</v>
          </cell>
          <cell r="D218">
            <v>8755294.3428916689</v>
          </cell>
          <cell r="E218">
            <v>0</v>
          </cell>
          <cell r="F218">
            <v>0</v>
          </cell>
          <cell r="G218">
            <v>0</v>
          </cell>
          <cell r="H218">
            <v>0</v>
          </cell>
          <cell r="I218">
            <v>0</v>
          </cell>
          <cell r="J218">
            <v>75048981.458800092</v>
          </cell>
        </row>
        <row r="219">
          <cell r="A219">
            <v>202</v>
          </cell>
          <cell r="B219">
            <v>48366</v>
          </cell>
          <cell r="C219">
            <v>0</v>
          </cell>
          <cell r="D219">
            <v>8755294.3428916689</v>
          </cell>
          <cell r="E219">
            <v>0</v>
          </cell>
          <cell r="F219">
            <v>0</v>
          </cell>
          <cell r="G219">
            <v>0</v>
          </cell>
          <cell r="H219">
            <v>0</v>
          </cell>
          <cell r="I219">
            <v>0</v>
          </cell>
          <cell r="J219">
            <v>75048981.458800092</v>
          </cell>
        </row>
        <row r="220">
          <cell r="A220">
            <v>203</v>
          </cell>
          <cell r="B220">
            <v>48396</v>
          </cell>
          <cell r="C220">
            <v>0</v>
          </cell>
          <cell r="D220">
            <v>8755294.3428916689</v>
          </cell>
          <cell r="E220">
            <v>0</v>
          </cell>
          <cell r="F220">
            <v>0</v>
          </cell>
          <cell r="G220">
            <v>0</v>
          </cell>
          <cell r="H220">
            <v>0</v>
          </cell>
          <cell r="I220">
            <v>0</v>
          </cell>
          <cell r="J220">
            <v>75048981.458800092</v>
          </cell>
        </row>
        <row r="221">
          <cell r="A221">
            <v>204</v>
          </cell>
          <cell r="B221">
            <v>48427</v>
          </cell>
          <cell r="C221">
            <v>0</v>
          </cell>
          <cell r="D221">
            <v>8755294.3428916689</v>
          </cell>
          <cell r="E221">
            <v>0</v>
          </cell>
          <cell r="F221">
            <v>0</v>
          </cell>
          <cell r="G221">
            <v>0</v>
          </cell>
          <cell r="H221">
            <v>0</v>
          </cell>
          <cell r="I221">
            <v>0</v>
          </cell>
          <cell r="J221">
            <v>75048981.458800092</v>
          </cell>
        </row>
        <row r="222">
          <cell r="A222">
            <v>205</v>
          </cell>
          <cell r="B222">
            <v>48458</v>
          </cell>
          <cell r="C222">
            <v>0</v>
          </cell>
          <cell r="D222">
            <v>8755294.3428916689</v>
          </cell>
          <cell r="E222">
            <v>0</v>
          </cell>
          <cell r="F222">
            <v>0</v>
          </cell>
          <cell r="G222">
            <v>0</v>
          </cell>
          <cell r="H222">
            <v>0</v>
          </cell>
          <cell r="I222">
            <v>0</v>
          </cell>
          <cell r="J222">
            <v>75048981.458800092</v>
          </cell>
        </row>
        <row r="223">
          <cell r="A223">
            <v>206</v>
          </cell>
          <cell r="B223">
            <v>48488</v>
          </cell>
          <cell r="C223">
            <v>0</v>
          </cell>
          <cell r="D223">
            <v>8755294.3428916689</v>
          </cell>
          <cell r="E223">
            <v>0</v>
          </cell>
          <cell r="F223">
            <v>0</v>
          </cell>
          <cell r="G223">
            <v>0</v>
          </cell>
          <cell r="H223">
            <v>0</v>
          </cell>
          <cell r="I223">
            <v>0</v>
          </cell>
          <cell r="J223">
            <v>75048981.458800092</v>
          </cell>
        </row>
        <row r="224">
          <cell r="A224">
            <v>207</v>
          </cell>
          <cell r="B224">
            <v>48519</v>
          </cell>
          <cell r="C224">
            <v>0</v>
          </cell>
          <cell r="D224">
            <v>8755294.3428916689</v>
          </cell>
          <cell r="E224">
            <v>0</v>
          </cell>
          <cell r="F224">
            <v>0</v>
          </cell>
          <cell r="G224">
            <v>0</v>
          </cell>
          <cell r="H224">
            <v>0</v>
          </cell>
          <cell r="I224">
            <v>0</v>
          </cell>
          <cell r="J224">
            <v>75048981.458800092</v>
          </cell>
        </row>
        <row r="225">
          <cell r="A225">
            <v>208</v>
          </cell>
          <cell r="B225">
            <v>48549</v>
          </cell>
          <cell r="C225">
            <v>0</v>
          </cell>
          <cell r="D225">
            <v>8755294.3428916689</v>
          </cell>
          <cell r="E225">
            <v>0</v>
          </cell>
          <cell r="F225">
            <v>0</v>
          </cell>
          <cell r="G225">
            <v>0</v>
          </cell>
          <cell r="H225">
            <v>0</v>
          </cell>
          <cell r="I225">
            <v>0</v>
          </cell>
          <cell r="J225">
            <v>75048981.458800092</v>
          </cell>
        </row>
        <row r="226">
          <cell r="A226">
            <v>209</v>
          </cell>
          <cell r="B226">
            <v>48580</v>
          </cell>
          <cell r="C226">
            <v>0</v>
          </cell>
          <cell r="D226">
            <v>8755294.3428916689</v>
          </cell>
          <cell r="E226">
            <v>0</v>
          </cell>
          <cell r="F226">
            <v>0</v>
          </cell>
          <cell r="G226">
            <v>0</v>
          </cell>
          <cell r="H226">
            <v>0</v>
          </cell>
          <cell r="I226">
            <v>0</v>
          </cell>
          <cell r="J226">
            <v>75048981.458800092</v>
          </cell>
        </row>
        <row r="227">
          <cell r="A227">
            <v>210</v>
          </cell>
          <cell r="B227">
            <v>48611</v>
          </cell>
          <cell r="C227">
            <v>0</v>
          </cell>
          <cell r="D227">
            <v>8755294.3428916689</v>
          </cell>
          <cell r="E227">
            <v>0</v>
          </cell>
          <cell r="F227">
            <v>0</v>
          </cell>
          <cell r="G227">
            <v>0</v>
          </cell>
          <cell r="H227">
            <v>0</v>
          </cell>
          <cell r="I227">
            <v>0</v>
          </cell>
          <cell r="J227">
            <v>75048981.458800092</v>
          </cell>
        </row>
        <row r="228">
          <cell r="A228">
            <v>211</v>
          </cell>
          <cell r="B228">
            <v>48639</v>
          </cell>
          <cell r="C228">
            <v>0</v>
          </cell>
          <cell r="D228">
            <v>8755294.3428916689</v>
          </cell>
          <cell r="E228">
            <v>0</v>
          </cell>
          <cell r="F228">
            <v>0</v>
          </cell>
          <cell r="G228">
            <v>0</v>
          </cell>
          <cell r="H228">
            <v>0</v>
          </cell>
          <cell r="I228">
            <v>0</v>
          </cell>
          <cell r="J228">
            <v>75048981.458800092</v>
          </cell>
        </row>
        <row r="229">
          <cell r="A229">
            <v>212</v>
          </cell>
          <cell r="B229">
            <v>48670</v>
          </cell>
          <cell r="C229">
            <v>0</v>
          </cell>
          <cell r="D229">
            <v>8755294.3428916689</v>
          </cell>
          <cell r="E229">
            <v>0</v>
          </cell>
          <cell r="F229">
            <v>0</v>
          </cell>
          <cell r="G229">
            <v>0</v>
          </cell>
          <cell r="H229">
            <v>0</v>
          </cell>
          <cell r="I229">
            <v>0</v>
          </cell>
          <cell r="J229">
            <v>75048981.458800092</v>
          </cell>
        </row>
        <row r="230">
          <cell r="A230">
            <v>213</v>
          </cell>
          <cell r="B230">
            <v>48700</v>
          </cell>
          <cell r="C230">
            <v>0</v>
          </cell>
          <cell r="D230">
            <v>8755294.3428916689</v>
          </cell>
          <cell r="E230">
            <v>0</v>
          </cell>
          <cell r="F230">
            <v>0</v>
          </cell>
          <cell r="G230">
            <v>0</v>
          </cell>
          <cell r="H230">
            <v>0</v>
          </cell>
          <cell r="I230">
            <v>0</v>
          </cell>
          <cell r="J230">
            <v>75048981.458800092</v>
          </cell>
        </row>
        <row r="231">
          <cell r="A231">
            <v>214</v>
          </cell>
          <cell r="B231">
            <v>48731</v>
          </cell>
          <cell r="C231">
            <v>0</v>
          </cell>
          <cell r="D231">
            <v>8755294.3428916689</v>
          </cell>
          <cell r="E231">
            <v>0</v>
          </cell>
          <cell r="F231">
            <v>0</v>
          </cell>
          <cell r="G231">
            <v>0</v>
          </cell>
          <cell r="H231">
            <v>0</v>
          </cell>
          <cell r="I231">
            <v>0</v>
          </cell>
          <cell r="J231">
            <v>75048981.458800092</v>
          </cell>
        </row>
        <row r="232">
          <cell r="A232">
            <v>215</v>
          </cell>
          <cell r="B232">
            <v>48761</v>
          </cell>
          <cell r="C232">
            <v>0</v>
          </cell>
          <cell r="D232">
            <v>8755294.3428916689</v>
          </cell>
          <cell r="E232">
            <v>0</v>
          </cell>
          <cell r="F232">
            <v>0</v>
          </cell>
          <cell r="G232">
            <v>0</v>
          </cell>
          <cell r="H232">
            <v>0</v>
          </cell>
          <cell r="I232">
            <v>0</v>
          </cell>
          <cell r="J232">
            <v>75048981.458800092</v>
          </cell>
        </row>
        <row r="233">
          <cell r="A233">
            <v>216</v>
          </cell>
          <cell r="B233">
            <v>48792</v>
          </cell>
          <cell r="C233">
            <v>0</v>
          </cell>
          <cell r="D233">
            <v>8755294.3428916689</v>
          </cell>
          <cell r="E233">
            <v>0</v>
          </cell>
          <cell r="F233">
            <v>0</v>
          </cell>
          <cell r="G233">
            <v>0</v>
          </cell>
          <cell r="H233">
            <v>0</v>
          </cell>
          <cell r="I233">
            <v>0</v>
          </cell>
          <cell r="J233">
            <v>75048981.458800092</v>
          </cell>
        </row>
        <row r="234">
          <cell r="A234">
            <v>217</v>
          </cell>
          <cell r="B234">
            <v>48823</v>
          </cell>
          <cell r="C234">
            <v>0</v>
          </cell>
          <cell r="D234">
            <v>8755294.3428916689</v>
          </cell>
          <cell r="E234">
            <v>0</v>
          </cell>
          <cell r="F234">
            <v>0</v>
          </cell>
          <cell r="G234">
            <v>0</v>
          </cell>
          <cell r="H234">
            <v>0</v>
          </cell>
          <cell r="I234">
            <v>0</v>
          </cell>
          <cell r="J234">
            <v>75048981.458800092</v>
          </cell>
        </row>
        <row r="235">
          <cell r="A235">
            <v>218</v>
          </cell>
          <cell r="B235">
            <v>48853</v>
          </cell>
          <cell r="C235">
            <v>0</v>
          </cell>
          <cell r="D235">
            <v>8755294.3428916689</v>
          </cell>
          <cell r="E235">
            <v>0</v>
          </cell>
          <cell r="F235">
            <v>0</v>
          </cell>
          <cell r="G235">
            <v>0</v>
          </cell>
          <cell r="H235">
            <v>0</v>
          </cell>
          <cell r="I235">
            <v>0</v>
          </cell>
          <cell r="J235">
            <v>75048981.458800092</v>
          </cell>
        </row>
        <row r="236">
          <cell r="A236">
            <v>219</v>
          </cell>
          <cell r="B236">
            <v>48884</v>
          </cell>
          <cell r="C236">
            <v>0</v>
          </cell>
          <cell r="D236">
            <v>8755294.3428916689</v>
          </cell>
          <cell r="E236">
            <v>0</v>
          </cell>
          <cell r="F236">
            <v>0</v>
          </cell>
          <cell r="G236">
            <v>0</v>
          </cell>
          <cell r="H236">
            <v>0</v>
          </cell>
          <cell r="I236">
            <v>0</v>
          </cell>
          <cell r="J236">
            <v>75048981.458800092</v>
          </cell>
        </row>
        <row r="237">
          <cell r="A237">
            <v>220</v>
          </cell>
          <cell r="B237">
            <v>48914</v>
          </cell>
          <cell r="C237">
            <v>0</v>
          </cell>
          <cell r="D237">
            <v>8755294.3428916689</v>
          </cell>
          <cell r="E237">
            <v>0</v>
          </cell>
          <cell r="F237">
            <v>0</v>
          </cell>
          <cell r="G237">
            <v>0</v>
          </cell>
          <cell r="H237">
            <v>0</v>
          </cell>
          <cell r="I237">
            <v>0</v>
          </cell>
          <cell r="J237">
            <v>75048981.458800092</v>
          </cell>
        </row>
        <row r="238">
          <cell r="A238">
            <v>221</v>
          </cell>
          <cell r="B238">
            <v>48945</v>
          </cell>
          <cell r="C238">
            <v>0</v>
          </cell>
          <cell r="D238">
            <v>8755294.3428916689</v>
          </cell>
          <cell r="E238">
            <v>0</v>
          </cell>
          <cell r="F238">
            <v>0</v>
          </cell>
          <cell r="G238">
            <v>0</v>
          </cell>
          <cell r="H238">
            <v>0</v>
          </cell>
          <cell r="I238">
            <v>0</v>
          </cell>
          <cell r="J238">
            <v>75048981.458800092</v>
          </cell>
        </row>
        <row r="239">
          <cell r="A239">
            <v>222</v>
          </cell>
          <cell r="B239">
            <v>48976</v>
          </cell>
          <cell r="C239">
            <v>0</v>
          </cell>
          <cell r="D239">
            <v>8755294.3428916689</v>
          </cell>
          <cell r="E239">
            <v>0</v>
          </cell>
          <cell r="F239">
            <v>0</v>
          </cell>
          <cell r="G239">
            <v>0</v>
          </cell>
          <cell r="H239">
            <v>0</v>
          </cell>
          <cell r="I239">
            <v>0</v>
          </cell>
          <cell r="J239">
            <v>75048981.458800092</v>
          </cell>
        </row>
        <row r="240">
          <cell r="A240">
            <v>223</v>
          </cell>
          <cell r="B240">
            <v>49004</v>
          </cell>
          <cell r="C240">
            <v>0</v>
          </cell>
          <cell r="D240">
            <v>8755294.3428916689</v>
          </cell>
          <cell r="E240">
            <v>0</v>
          </cell>
          <cell r="F240">
            <v>0</v>
          </cell>
          <cell r="G240">
            <v>0</v>
          </cell>
          <cell r="H240">
            <v>0</v>
          </cell>
          <cell r="I240">
            <v>0</v>
          </cell>
          <cell r="J240">
            <v>75048981.458800092</v>
          </cell>
        </row>
        <row r="241">
          <cell r="A241">
            <v>224</v>
          </cell>
          <cell r="B241">
            <v>49035</v>
          </cell>
          <cell r="C241">
            <v>0</v>
          </cell>
          <cell r="D241">
            <v>8755294.3428916689</v>
          </cell>
          <cell r="E241">
            <v>0</v>
          </cell>
          <cell r="F241">
            <v>0</v>
          </cell>
          <cell r="G241">
            <v>0</v>
          </cell>
          <cell r="H241">
            <v>0</v>
          </cell>
          <cell r="I241">
            <v>0</v>
          </cell>
          <cell r="J241">
            <v>75048981.458800092</v>
          </cell>
        </row>
        <row r="242">
          <cell r="A242">
            <v>225</v>
          </cell>
          <cell r="B242">
            <v>49065</v>
          </cell>
          <cell r="C242">
            <v>0</v>
          </cell>
          <cell r="D242">
            <v>8755294.3428916689</v>
          </cell>
          <cell r="E242">
            <v>0</v>
          </cell>
          <cell r="F242">
            <v>0</v>
          </cell>
          <cell r="G242">
            <v>0</v>
          </cell>
          <cell r="H242">
            <v>0</v>
          </cell>
          <cell r="I242">
            <v>0</v>
          </cell>
          <cell r="J242">
            <v>75048981.458800092</v>
          </cell>
        </row>
        <row r="243">
          <cell r="A243">
            <v>226</v>
          </cell>
          <cell r="B243">
            <v>49096</v>
          </cell>
          <cell r="C243">
            <v>0</v>
          </cell>
          <cell r="D243">
            <v>8755294.3428916689</v>
          </cell>
          <cell r="E243">
            <v>0</v>
          </cell>
          <cell r="F243">
            <v>0</v>
          </cell>
          <cell r="G243">
            <v>0</v>
          </cell>
          <cell r="H243">
            <v>0</v>
          </cell>
          <cell r="I243">
            <v>0</v>
          </cell>
          <cell r="J243">
            <v>75048981.458800092</v>
          </cell>
        </row>
        <row r="244">
          <cell r="A244">
            <v>227</v>
          </cell>
          <cell r="B244">
            <v>49126</v>
          </cell>
          <cell r="C244">
            <v>0</v>
          </cell>
          <cell r="D244">
            <v>8755294.3428916689</v>
          </cell>
          <cell r="E244">
            <v>0</v>
          </cell>
          <cell r="F244">
            <v>0</v>
          </cell>
          <cell r="G244">
            <v>0</v>
          </cell>
          <cell r="H244">
            <v>0</v>
          </cell>
          <cell r="I244">
            <v>0</v>
          </cell>
          <cell r="J244">
            <v>75048981.458800092</v>
          </cell>
        </row>
        <row r="245">
          <cell r="A245">
            <v>228</v>
          </cell>
          <cell r="B245">
            <v>49157</v>
          </cell>
          <cell r="C245">
            <v>0</v>
          </cell>
          <cell r="D245">
            <v>8755294.3428916689</v>
          </cell>
          <cell r="E245">
            <v>0</v>
          </cell>
          <cell r="F245">
            <v>0</v>
          </cell>
          <cell r="G245">
            <v>0</v>
          </cell>
          <cell r="H245">
            <v>0</v>
          </cell>
          <cell r="I245">
            <v>0</v>
          </cell>
          <cell r="J245">
            <v>75048981.458800092</v>
          </cell>
        </row>
        <row r="246">
          <cell r="A246">
            <v>229</v>
          </cell>
          <cell r="B246">
            <v>49188</v>
          </cell>
          <cell r="C246">
            <v>0</v>
          </cell>
          <cell r="D246">
            <v>8755294.3428916689</v>
          </cell>
          <cell r="E246">
            <v>0</v>
          </cell>
          <cell r="F246">
            <v>0</v>
          </cell>
          <cell r="G246">
            <v>0</v>
          </cell>
          <cell r="H246">
            <v>0</v>
          </cell>
          <cell r="I246">
            <v>0</v>
          </cell>
          <cell r="J246">
            <v>75048981.458800092</v>
          </cell>
        </row>
        <row r="247">
          <cell r="A247">
            <v>230</v>
          </cell>
          <cell r="B247">
            <v>49218</v>
          </cell>
          <cell r="C247">
            <v>0</v>
          </cell>
          <cell r="D247">
            <v>8755294.3428916689</v>
          </cell>
          <cell r="E247">
            <v>0</v>
          </cell>
          <cell r="F247">
            <v>0</v>
          </cell>
          <cell r="G247">
            <v>0</v>
          </cell>
          <cell r="H247">
            <v>0</v>
          </cell>
          <cell r="I247">
            <v>0</v>
          </cell>
          <cell r="J247">
            <v>75048981.458800092</v>
          </cell>
        </row>
        <row r="248">
          <cell r="A248">
            <v>231</v>
          </cell>
          <cell r="B248">
            <v>49249</v>
          </cell>
          <cell r="C248">
            <v>0</v>
          </cell>
          <cell r="D248">
            <v>8755294.3428916689</v>
          </cell>
          <cell r="E248">
            <v>0</v>
          </cell>
          <cell r="F248">
            <v>0</v>
          </cell>
          <cell r="G248">
            <v>0</v>
          </cell>
          <cell r="H248">
            <v>0</v>
          </cell>
          <cell r="I248">
            <v>0</v>
          </cell>
          <cell r="J248">
            <v>75048981.458800092</v>
          </cell>
        </row>
        <row r="249">
          <cell r="A249">
            <v>232</v>
          </cell>
          <cell r="B249">
            <v>49279</v>
          </cell>
          <cell r="C249">
            <v>0</v>
          </cell>
          <cell r="D249">
            <v>8755294.3428916689</v>
          </cell>
          <cell r="E249">
            <v>0</v>
          </cell>
          <cell r="F249">
            <v>0</v>
          </cell>
          <cell r="G249">
            <v>0</v>
          </cell>
          <cell r="H249">
            <v>0</v>
          </cell>
          <cell r="I249">
            <v>0</v>
          </cell>
          <cell r="J249">
            <v>75048981.458800092</v>
          </cell>
        </row>
        <row r="250">
          <cell r="A250">
            <v>233</v>
          </cell>
          <cell r="B250">
            <v>49310</v>
          </cell>
          <cell r="C250">
            <v>0</v>
          </cell>
          <cell r="D250">
            <v>8755294.3428916689</v>
          </cell>
          <cell r="E250">
            <v>0</v>
          </cell>
          <cell r="F250">
            <v>0</v>
          </cell>
          <cell r="G250">
            <v>0</v>
          </cell>
          <cell r="H250">
            <v>0</v>
          </cell>
          <cell r="I250">
            <v>0</v>
          </cell>
          <cell r="J250">
            <v>75048981.458800092</v>
          </cell>
        </row>
        <row r="251">
          <cell r="A251">
            <v>234</v>
          </cell>
          <cell r="B251">
            <v>49341</v>
          </cell>
          <cell r="C251">
            <v>0</v>
          </cell>
          <cell r="D251">
            <v>8755294.3428916689</v>
          </cell>
          <cell r="E251">
            <v>0</v>
          </cell>
          <cell r="F251">
            <v>0</v>
          </cell>
          <cell r="G251">
            <v>0</v>
          </cell>
          <cell r="H251">
            <v>0</v>
          </cell>
          <cell r="I251">
            <v>0</v>
          </cell>
          <cell r="J251">
            <v>75048981.458800092</v>
          </cell>
        </row>
        <row r="252">
          <cell r="A252">
            <v>235</v>
          </cell>
          <cell r="B252">
            <v>49369</v>
          </cell>
          <cell r="C252">
            <v>0</v>
          </cell>
          <cell r="D252">
            <v>8755294.3428916689</v>
          </cell>
          <cell r="E252">
            <v>0</v>
          </cell>
          <cell r="F252">
            <v>0</v>
          </cell>
          <cell r="G252">
            <v>0</v>
          </cell>
          <cell r="H252">
            <v>0</v>
          </cell>
          <cell r="I252">
            <v>0</v>
          </cell>
          <cell r="J252">
            <v>75048981.458800092</v>
          </cell>
        </row>
        <row r="253">
          <cell r="A253">
            <v>236</v>
          </cell>
          <cell r="B253">
            <v>49400</v>
          </cell>
          <cell r="C253">
            <v>0</v>
          </cell>
          <cell r="D253">
            <v>8755294.3428916689</v>
          </cell>
          <cell r="E253">
            <v>0</v>
          </cell>
          <cell r="F253">
            <v>0</v>
          </cell>
          <cell r="G253">
            <v>0</v>
          </cell>
          <cell r="H253">
            <v>0</v>
          </cell>
          <cell r="I253">
            <v>0</v>
          </cell>
          <cell r="J253">
            <v>75048981.458800092</v>
          </cell>
        </row>
        <row r="254">
          <cell r="A254">
            <v>237</v>
          </cell>
          <cell r="B254">
            <v>49430</v>
          </cell>
          <cell r="C254">
            <v>0</v>
          </cell>
          <cell r="D254">
            <v>8755294.3428916689</v>
          </cell>
          <cell r="E254">
            <v>0</v>
          </cell>
          <cell r="F254">
            <v>0</v>
          </cell>
          <cell r="G254">
            <v>0</v>
          </cell>
          <cell r="H254">
            <v>0</v>
          </cell>
          <cell r="I254">
            <v>0</v>
          </cell>
          <cell r="J254">
            <v>75048981.458800092</v>
          </cell>
        </row>
        <row r="255">
          <cell r="A255">
            <v>238</v>
          </cell>
          <cell r="B255">
            <v>49461</v>
          </cell>
          <cell r="C255">
            <v>0</v>
          </cell>
          <cell r="D255">
            <v>8755294.3428916689</v>
          </cell>
          <cell r="E255">
            <v>0</v>
          </cell>
          <cell r="F255">
            <v>0</v>
          </cell>
          <cell r="G255">
            <v>0</v>
          </cell>
          <cell r="H255">
            <v>0</v>
          </cell>
          <cell r="I255">
            <v>0</v>
          </cell>
          <cell r="J255">
            <v>75048981.458800092</v>
          </cell>
        </row>
        <row r="256">
          <cell r="A256">
            <v>239</v>
          </cell>
          <cell r="B256">
            <v>49491</v>
          </cell>
          <cell r="C256">
            <v>0</v>
          </cell>
          <cell r="D256">
            <v>8755294.3428916689</v>
          </cell>
          <cell r="E256">
            <v>0</v>
          </cell>
          <cell r="F256">
            <v>0</v>
          </cell>
          <cell r="G256">
            <v>0</v>
          </cell>
          <cell r="H256">
            <v>0</v>
          </cell>
          <cell r="I256">
            <v>0</v>
          </cell>
          <cell r="J256">
            <v>75048981.458800092</v>
          </cell>
        </row>
        <row r="257">
          <cell r="A257">
            <v>240</v>
          </cell>
          <cell r="B257">
            <v>49522</v>
          </cell>
          <cell r="C257">
            <v>0</v>
          </cell>
          <cell r="D257">
            <v>8755294.3428916689</v>
          </cell>
          <cell r="E257">
            <v>0</v>
          </cell>
          <cell r="F257">
            <v>0</v>
          </cell>
          <cell r="G257">
            <v>0</v>
          </cell>
          <cell r="H257">
            <v>0</v>
          </cell>
          <cell r="I257">
            <v>0</v>
          </cell>
          <cell r="J257">
            <v>75048981.458800092</v>
          </cell>
        </row>
        <row r="258">
          <cell r="A258">
            <v>241</v>
          </cell>
          <cell r="B258">
            <v>49553</v>
          </cell>
          <cell r="C258">
            <v>0</v>
          </cell>
          <cell r="D258">
            <v>8755294.3428916689</v>
          </cell>
          <cell r="E258">
            <v>0</v>
          </cell>
          <cell r="F258">
            <v>0</v>
          </cell>
          <cell r="G258">
            <v>0</v>
          </cell>
          <cell r="H258">
            <v>0</v>
          </cell>
          <cell r="I258">
            <v>0</v>
          </cell>
          <cell r="J258">
            <v>75048981.458800092</v>
          </cell>
        </row>
        <row r="259">
          <cell r="A259">
            <v>242</v>
          </cell>
          <cell r="B259">
            <v>49583</v>
          </cell>
          <cell r="C259">
            <v>0</v>
          </cell>
          <cell r="D259">
            <v>8755294.3428916689</v>
          </cell>
          <cell r="E259">
            <v>0</v>
          </cell>
          <cell r="F259">
            <v>0</v>
          </cell>
          <cell r="G259">
            <v>0</v>
          </cell>
          <cell r="H259">
            <v>0</v>
          </cell>
          <cell r="I259">
            <v>0</v>
          </cell>
          <cell r="J259">
            <v>75048981.458800092</v>
          </cell>
        </row>
        <row r="260">
          <cell r="A260">
            <v>243</v>
          </cell>
          <cell r="B260">
            <v>49614</v>
          </cell>
          <cell r="C260">
            <v>0</v>
          </cell>
          <cell r="D260">
            <v>8755294.3428916689</v>
          </cell>
          <cell r="E260">
            <v>0</v>
          </cell>
          <cell r="F260">
            <v>0</v>
          </cell>
          <cell r="G260">
            <v>0</v>
          </cell>
          <cell r="H260">
            <v>0</v>
          </cell>
          <cell r="I260">
            <v>0</v>
          </cell>
          <cell r="J260">
            <v>75048981.458800092</v>
          </cell>
        </row>
        <row r="261">
          <cell r="A261">
            <v>244</v>
          </cell>
          <cell r="B261">
            <v>49644</v>
          </cell>
          <cell r="C261">
            <v>0</v>
          </cell>
          <cell r="D261">
            <v>8755294.3428916689</v>
          </cell>
          <cell r="E261">
            <v>0</v>
          </cell>
          <cell r="F261">
            <v>0</v>
          </cell>
          <cell r="G261">
            <v>0</v>
          </cell>
          <cell r="H261">
            <v>0</v>
          </cell>
          <cell r="I261">
            <v>0</v>
          </cell>
          <cell r="J261">
            <v>75048981.458800092</v>
          </cell>
        </row>
        <row r="262">
          <cell r="A262">
            <v>245</v>
          </cell>
          <cell r="B262">
            <v>49675</v>
          </cell>
          <cell r="C262">
            <v>0</v>
          </cell>
          <cell r="D262">
            <v>8755294.3428916689</v>
          </cell>
          <cell r="E262">
            <v>0</v>
          </cell>
          <cell r="F262">
            <v>0</v>
          </cell>
          <cell r="G262">
            <v>0</v>
          </cell>
          <cell r="H262">
            <v>0</v>
          </cell>
          <cell r="I262">
            <v>0</v>
          </cell>
          <cell r="J262">
            <v>75048981.458800092</v>
          </cell>
        </row>
        <row r="263">
          <cell r="A263">
            <v>246</v>
          </cell>
          <cell r="B263">
            <v>49706</v>
          </cell>
          <cell r="C263">
            <v>0</v>
          </cell>
          <cell r="D263">
            <v>8755294.3428916689</v>
          </cell>
          <cell r="E263">
            <v>0</v>
          </cell>
          <cell r="F263">
            <v>0</v>
          </cell>
          <cell r="G263">
            <v>0</v>
          </cell>
          <cell r="H263">
            <v>0</v>
          </cell>
          <cell r="I263">
            <v>0</v>
          </cell>
          <cell r="J263">
            <v>75048981.458800092</v>
          </cell>
        </row>
        <row r="264">
          <cell r="A264">
            <v>247</v>
          </cell>
          <cell r="B264">
            <v>49735</v>
          </cell>
          <cell r="C264">
            <v>0</v>
          </cell>
          <cell r="D264">
            <v>8755294.3428916689</v>
          </cell>
          <cell r="E264">
            <v>0</v>
          </cell>
          <cell r="F264">
            <v>0</v>
          </cell>
          <cell r="G264">
            <v>0</v>
          </cell>
          <cell r="H264">
            <v>0</v>
          </cell>
          <cell r="I264">
            <v>0</v>
          </cell>
          <cell r="J264">
            <v>75048981.458800092</v>
          </cell>
        </row>
        <row r="265">
          <cell r="A265">
            <v>248</v>
          </cell>
          <cell r="B265">
            <v>49766</v>
          </cell>
          <cell r="C265">
            <v>0</v>
          </cell>
          <cell r="D265">
            <v>8755294.3428916689</v>
          </cell>
          <cell r="E265">
            <v>0</v>
          </cell>
          <cell r="F265">
            <v>0</v>
          </cell>
          <cell r="G265">
            <v>0</v>
          </cell>
          <cell r="H265">
            <v>0</v>
          </cell>
          <cell r="I265">
            <v>0</v>
          </cell>
          <cell r="J265">
            <v>75048981.458800092</v>
          </cell>
        </row>
        <row r="266">
          <cell r="A266">
            <v>249</v>
          </cell>
          <cell r="B266">
            <v>49796</v>
          </cell>
          <cell r="C266">
            <v>0</v>
          </cell>
          <cell r="D266">
            <v>8755294.3428916689</v>
          </cell>
          <cell r="E266">
            <v>0</v>
          </cell>
          <cell r="F266">
            <v>0</v>
          </cell>
          <cell r="G266">
            <v>0</v>
          </cell>
          <cell r="H266">
            <v>0</v>
          </cell>
          <cell r="I266">
            <v>0</v>
          </cell>
          <cell r="J266">
            <v>75048981.458800092</v>
          </cell>
        </row>
        <row r="267">
          <cell r="A267">
            <v>250</v>
          </cell>
          <cell r="B267">
            <v>49827</v>
          </cell>
          <cell r="C267">
            <v>0</v>
          </cell>
          <cell r="D267">
            <v>8755294.3428916689</v>
          </cell>
          <cell r="E267">
            <v>0</v>
          </cell>
          <cell r="F267">
            <v>0</v>
          </cell>
          <cell r="G267">
            <v>0</v>
          </cell>
          <cell r="H267">
            <v>0</v>
          </cell>
          <cell r="I267">
            <v>0</v>
          </cell>
          <cell r="J267">
            <v>75048981.458800092</v>
          </cell>
        </row>
        <row r="268">
          <cell r="A268">
            <v>251</v>
          </cell>
          <cell r="B268">
            <v>49857</v>
          </cell>
          <cell r="C268">
            <v>0</v>
          </cell>
          <cell r="D268">
            <v>8755294.3428916689</v>
          </cell>
          <cell r="E268">
            <v>0</v>
          </cell>
          <cell r="F268">
            <v>0</v>
          </cell>
          <cell r="G268">
            <v>0</v>
          </cell>
          <cell r="H268">
            <v>0</v>
          </cell>
          <cell r="I268">
            <v>0</v>
          </cell>
          <cell r="J268">
            <v>75048981.458800092</v>
          </cell>
        </row>
        <row r="269">
          <cell r="A269">
            <v>252</v>
          </cell>
          <cell r="B269">
            <v>49888</v>
          </cell>
          <cell r="C269">
            <v>0</v>
          </cell>
          <cell r="D269">
            <v>8755294.3428916689</v>
          </cell>
          <cell r="E269">
            <v>0</v>
          </cell>
          <cell r="F269">
            <v>0</v>
          </cell>
          <cell r="G269">
            <v>0</v>
          </cell>
          <cell r="H269">
            <v>0</v>
          </cell>
          <cell r="I269">
            <v>0</v>
          </cell>
          <cell r="J269">
            <v>75048981.458800092</v>
          </cell>
        </row>
        <row r="270">
          <cell r="A270">
            <v>253</v>
          </cell>
          <cell r="B270">
            <v>49919</v>
          </cell>
          <cell r="C270">
            <v>0</v>
          </cell>
          <cell r="D270">
            <v>8755294.3428916689</v>
          </cell>
          <cell r="E270">
            <v>0</v>
          </cell>
          <cell r="F270">
            <v>0</v>
          </cell>
          <cell r="G270">
            <v>0</v>
          </cell>
          <cell r="H270">
            <v>0</v>
          </cell>
          <cell r="I270">
            <v>0</v>
          </cell>
          <cell r="J270">
            <v>75048981.458800092</v>
          </cell>
        </row>
        <row r="271">
          <cell r="A271">
            <v>254</v>
          </cell>
          <cell r="B271">
            <v>49949</v>
          </cell>
          <cell r="C271">
            <v>0</v>
          </cell>
          <cell r="D271">
            <v>8755294.3428916689</v>
          </cell>
          <cell r="E271">
            <v>0</v>
          </cell>
          <cell r="F271">
            <v>0</v>
          </cell>
          <cell r="G271">
            <v>0</v>
          </cell>
          <cell r="H271">
            <v>0</v>
          </cell>
          <cell r="I271">
            <v>0</v>
          </cell>
          <cell r="J271">
            <v>75048981.458800092</v>
          </cell>
        </row>
        <row r="272">
          <cell r="A272">
            <v>255</v>
          </cell>
          <cell r="B272">
            <v>49980</v>
          </cell>
          <cell r="C272">
            <v>0</v>
          </cell>
          <cell r="D272">
            <v>8755294.3428916689</v>
          </cell>
          <cell r="E272">
            <v>0</v>
          </cell>
          <cell r="F272">
            <v>0</v>
          </cell>
          <cell r="G272">
            <v>0</v>
          </cell>
          <cell r="H272">
            <v>0</v>
          </cell>
          <cell r="I272">
            <v>0</v>
          </cell>
          <cell r="J272">
            <v>75048981.458800092</v>
          </cell>
        </row>
        <row r="273">
          <cell r="A273">
            <v>256</v>
          </cell>
          <cell r="B273">
            <v>50010</v>
          </cell>
          <cell r="C273">
            <v>0</v>
          </cell>
          <cell r="D273">
            <v>8755294.3428916689</v>
          </cell>
          <cell r="E273">
            <v>0</v>
          </cell>
          <cell r="F273">
            <v>0</v>
          </cell>
          <cell r="G273">
            <v>0</v>
          </cell>
          <cell r="H273">
            <v>0</v>
          </cell>
          <cell r="I273">
            <v>0</v>
          </cell>
          <cell r="J273">
            <v>75048981.458800092</v>
          </cell>
        </row>
        <row r="274">
          <cell r="A274">
            <v>257</v>
          </cell>
          <cell r="B274">
            <v>50041</v>
          </cell>
          <cell r="C274">
            <v>0</v>
          </cell>
          <cell r="D274">
            <v>8755294.3428916689</v>
          </cell>
          <cell r="E274">
            <v>0</v>
          </cell>
          <cell r="F274">
            <v>0</v>
          </cell>
          <cell r="G274">
            <v>0</v>
          </cell>
          <cell r="H274">
            <v>0</v>
          </cell>
          <cell r="I274">
            <v>0</v>
          </cell>
          <cell r="J274">
            <v>75048981.458800092</v>
          </cell>
        </row>
        <row r="275">
          <cell r="A275">
            <v>258</v>
          </cell>
          <cell r="B275">
            <v>50072</v>
          </cell>
          <cell r="C275">
            <v>0</v>
          </cell>
          <cell r="D275">
            <v>8755294.3428916689</v>
          </cell>
          <cell r="E275">
            <v>0</v>
          </cell>
          <cell r="F275">
            <v>0</v>
          </cell>
          <cell r="G275">
            <v>0</v>
          </cell>
          <cell r="H275">
            <v>0</v>
          </cell>
          <cell r="I275">
            <v>0</v>
          </cell>
          <cell r="J275">
            <v>75048981.458800092</v>
          </cell>
        </row>
        <row r="276">
          <cell r="A276">
            <v>259</v>
          </cell>
          <cell r="B276">
            <v>50100</v>
          </cell>
          <cell r="C276">
            <v>0</v>
          </cell>
          <cell r="D276">
            <v>8755294.3428916689</v>
          </cell>
          <cell r="E276">
            <v>0</v>
          </cell>
          <cell r="F276">
            <v>0</v>
          </cell>
          <cell r="G276">
            <v>0</v>
          </cell>
          <cell r="H276">
            <v>0</v>
          </cell>
          <cell r="I276">
            <v>0</v>
          </cell>
          <cell r="J276">
            <v>75048981.458800092</v>
          </cell>
        </row>
        <row r="277">
          <cell r="A277">
            <v>260</v>
          </cell>
          <cell r="B277">
            <v>50131</v>
          </cell>
          <cell r="C277">
            <v>0</v>
          </cell>
          <cell r="D277">
            <v>8755294.3428916689</v>
          </cell>
          <cell r="E277">
            <v>0</v>
          </cell>
          <cell r="F277">
            <v>0</v>
          </cell>
          <cell r="G277">
            <v>0</v>
          </cell>
          <cell r="H277">
            <v>0</v>
          </cell>
          <cell r="I277">
            <v>0</v>
          </cell>
          <cell r="J277">
            <v>75048981.458800092</v>
          </cell>
        </row>
        <row r="278">
          <cell r="A278">
            <v>261</v>
          </cell>
          <cell r="B278">
            <v>50161</v>
          </cell>
          <cell r="C278">
            <v>0</v>
          </cell>
          <cell r="D278">
            <v>8755294.3428916689</v>
          </cell>
          <cell r="E278">
            <v>0</v>
          </cell>
          <cell r="F278">
            <v>0</v>
          </cell>
          <cell r="G278">
            <v>0</v>
          </cell>
          <cell r="H278">
            <v>0</v>
          </cell>
          <cell r="I278">
            <v>0</v>
          </cell>
          <cell r="J278">
            <v>75048981.458800092</v>
          </cell>
        </row>
        <row r="279">
          <cell r="A279">
            <v>262</v>
          </cell>
          <cell r="B279">
            <v>50192</v>
          </cell>
          <cell r="C279">
            <v>0</v>
          </cell>
          <cell r="D279">
            <v>8755294.3428916689</v>
          </cell>
          <cell r="E279">
            <v>0</v>
          </cell>
          <cell r="F279">
            <v>0</v>
          </cell>
          <cell r="G279">
            <v>0</v>
          </cell>
          <cell r="H279">
            <v>0</v>
          </cell>
          <cell r="I279">
            <v>0</v>
          </cell>
          <cell r="J279">
            <v>75048981.458800092</v>
          </cell>
        </row>
        <row r="280">
          <cell r="A280">
            <v>263</v>
          </cell>
          <cell r="B280">
            <v>50222</v>
          </cell>
          <cell r="C280">
            <v>0</v>
          </cell>
          <cell r="D280">
            <v>8755294.3428916689</v>
          </cell>
          <cell r="E280">
            <v>0</v>
          </cell>
          <cell r="F280">
            <v>0</v>
          </cell>
          <cell r="G280">
            <v>0</v>
          </cell>
          <cell r="H280">
            <v>0</v>
          </cell>
          <cell r="I280">
            <v>0</v>
          </cell>
          <cell r="J280">
            <v>75048981.458800092</v>
          </cell>
        </row>
        <row r="281">
          <cell r="A281">
            <v>264</v>
          </cell>
          <cell r="B281">
            <v>50253</v>
          </cell>
          <cell r="C281">
            <v>0</v>
          </cell>
          <cell r="D281">
            <v>8755294.3428916689</v>
          </cell>
          <cell r="E281">
            <v>0</v>
          </cell>
          <cell r="F281">
            <v>0</v>
          </cell>
          <cell r="G281">
            <v>0</v>
          </cell>
          <cell r="H281">
            <v>0</v>
          </cell>
          <cell r="I281">
            <v>0</v>
          </cell>
          <cell r="J281">
            <v>75048981.458800092</v>
          </cell>
        </row>
        <row r="282">
          <cell r="A282">
            <v>265</v>
          </cell>
          <cell r="B282">
            <v>50284</v>
          </cell>
          <cell r="C282">
            <v>0</v>
          </cell>
          <cell r="D282">
            <v>8755294.3428916689</v>
          </cell>
          <cell r="E282">
            <v>0</v>
          </cell>
          <cell r="F282">
            <v>0</v>
          </cell>
          <cell r="G282">
            <v>0</v>
          </cell>
          <cell r="H282">
            <v>0</v>
          </cell>
          <cell r="I282">
            <v>0</v>
          </cell>
          <cell r="J282">
            <v>75048981.458800092</v>
          </cell>
        </row>
        <row r="283">
          <cell r="A283">
            <v>266</v>
          </cell>
          <cell r="B283">
            <v>50314</v>
          </cell>
          <cell r="C283">
            <v>0</v>
          </cell>
          <cell r="D283">
            <v>8755294.3428916689</v>
          </cell>
          <cell r="E283">
            <v>0</v>
          </cell>
          <cell r="F283">
            <v>0</v>
          </cell>
          <cell r="G283">
            <v>0</v>
          </cell>
          <cell r="H283">
            <v>0</v>
          </cell>
          <cell r="I283">
            <v>0</v>
          </cell>
          <cell r="J283">
            <v>75048981.458800092</v>
          </cell>
        </row>
        <row r="284">
          <cell r="A284">
            <v>267</v>
          </cell>
          <cell r="B284">
            <v>50345</v>
          </cell>
          <cell r="C284">
            <v>0</v>
          </cell>
          <cell r="D284">
            <v>8755294.3428916689</v>
          </cell>
          <cell r="E284">
            <v>0</v>
          </cell>
          <cell r="F284">
            <v>0</v>
          </cell>
          <cell r="G284">
            <v>0</v>
          </cell>
          <cell r="H284">
            <v>0</v>
          </cell>
          <cell r="I284">
            <v>0</v>
          </cell>
          <cell r="J284">
            <v>75048981.458800092</v>
          </cell>
        </row>
        <row r="285">
          <cell r="A285">
            <v>268</v>
          </cell>
          <cell r="B285">
            <v>50375</v>
          </cell>
          <cell r="C285">
            <v>0</v>
          </cell>
          <cell r="D285">
            <v>8755294.3428916689</v>
          </cell>
          <cell r="E285">
            <v>0</v>
          </cell>
          <cell r="F285">
            <v>0</v>
          </cell>
          <cell r="G285">
            <v>0</v>
          </cell>
          <cell r="H285">
            <v>0</v>
          </cell>
          <cell r="I285">
            <v>0</v>
          </cell>
          <cell r="J285">
            <v>75048981.458800092</v>
          </cell>
        </row>
        <row r="286">
          <cell r="A286">
            <v>269</v>
          </cell>
          <cell r="B286">
            <v>50406</v>
          </cell>
          <cell r="C286">
            <v>0</v>
          </cell>
          <cell r="D286">
            <v>8755294.3428916689</v>
          </cell>
          <cell r="E286">
            <v>0</v>
          </cell>
          <cell r="F286">
            <v>0</v>
          </cell>
          <cell r="G286">
            <v>0</v>
          </cell>
          <cell r="H286">
            <v>0</v>
          </cell>
          <cell r="I286">
            <v>0</v>
          </cell>
          <cell r="J286">
            <v>75048981.458800092</v>
          </cell>
        </row>
        <row r="287">
          <cell r="A287">
            <v>270</v>
          </cell>
          <cell r="B287">
            <v>50437</v>
          </cell>
          <cell r="C287">
            <v>0</v>
          </cell>
          <cell r="D287">
            <v>8755294.3428916689</v>
          </cell>
          <cell r="E287">
            <v>0</v>
          </cell>
          <cell r="F287">
            <v>0</v>
          </cell>
          <cell r="G287">
            <v>0</v>
          </cell>
          <cell r="H287">
            <v>0</v>
          </cell>
          <cell r="I287">
            <v>0</v>
          </cell>
          <cell r="J287">
            <v>75048981.458800092</v>
          </cell>
        </row>
        <row r="288">
          <cell r="A288">
            <v>271</v>
          </cell>
          <cell r="B288">
            <v>50465</v>
          </cell>
          <cell r="C288">
            <v>0</v>
          </cell>
          <cell r="D288">
            <v>8755294.3428916689</v>
          </cell>
          <cell r="E288">
            <v>0</v>
          </cell>
          <cell r="F288">
            <v>0</v>
          </cell>
          <cell r="G288">
            <v>0</v>
          </cell>
          <cell r="H288">
            <v>0</v>
          </cell>
          <cell r="I288">
            <v>0</v>
          </cell>
          <cell r="J288">
            <v>75048981.458800092</v>
          </cell>
        </row>
        <row r="289">
          <cell r="A289">
            <v>272</v>
          </cell>
          <cell r="B289">
            <v>50496</v>
          </cell>
          <cell r="C289">
            <v>0</v>
          </cell>
          <cell r="D289">
            <v>8755294.3428916689</v>
          </cell>
          <cell r="E289">
            <v>0</v>
          </cell>
          <cell r="F289">
            <v>0</v>
          </cell>
          <cell r="G289">
            <v>0</v>
          </cell>
          <cell r="H289">
            <v>0</v>
          </cell>
          <cell r="I289">
            <v>0</v>
          </cell>
          <cell r="J289">
            <v>75048981.458800092</v>
          </cell>
        </row>
        <row r="290">
          <cell r="A290">
            <v>273</v>
          </cell>
          <cell r="B290">
            <v>50526</v>
          </cell>
          <cell r="C290">
            <v>0</v>
          </cell>
          <cell r="D290">
            <v>8755294.3428916689</v>
          </cell>
          <cell r="E290">
            <v>0</v>
          </cell>
          <cell r="F290">
            <v>0</v>
          </cell>
          <cell r="G290">
            <v>0</v>
          </cell>
          <cell r="H290">
            <v>0</v>
          </cell>
          <cell r="I290">
            <v>0</v>
          </cell>
          <cell r="J290">
            <v>75048981.458800092</v>
          </cell>
        </row>
        <row r="291">
          <cell r="A291">
            <v>274</v>
          </cell>
          <cell r="B291">
            <v>50557</v>
          </cell>
          <cell r="C291">
            <v>0</v>
          </cell>
          <cell r="D291">
            <v>8755294.3428916689</v>
          </cell>
          <cell r="E291">
            <v>0</v>
          </cell>
          <cell r="F291">
            <v>0</v>
          </cell>
          <cell r="G291">
            <v>0</v>
          </cell>
          <cell r="H291">
            <v>0</v>
          </cell>
          <cell r="I291">
            <v>0</v>
          </cell>
          <cell r="J291">
            <v>75048981.458800092</v>
          </cell>
        </row>
        <row r="292">
          <cell r="A292">
            <v>275</v>
          </cell>
          <cell r="B292">
            <v>50587</v>
          </cell>
          <cell r="C292">
            <v>0</v>
          </cell>
          <cell r="D292">
            <v>8755294.3428916689</v>
          </cell>
          <cell r="E292">
            <v>0</v>
          </cell>
          <cell r="F292">
            <v>0</v>
          </cell>
          <cell r="G292">
            <v>0</v>
          </cell>
          <cell r="H292">
            <v>0</v>
          </cell>
          <cell r="I292">
            <v>0</v>
          </cell>
          <cell r="J292">
            <v>75048981.458800092</v>
          </cell>
        </row>
        <row r="293">
          <cell r="A293">
            <v>276</v>
          </cell>
          <cell r="B293">
            <v>50618</v>
          </cell>
          <cell r="C293">
            <v>0</v>
          </cell>
          <cell r="D293">
            <v>8755294.3428916689</v>
          </cell>
          <cell r="E293">
            <v>0</v>
          </cell>
          <cell r="F293">
            <v>0</v>
          </cell>
          <cell r="G293">
            <v>0</v>
          </cell>
          <cell r="H293">
            <v>0</v>
          </cell>
          <cell r="I293">
            <v>0</v>
          </cell>
          <cell r="J293">
            <v>75048981.458800092</v>
          </cell>
        </row>
        <row r="294">
          <cell r="A294">
            <v>277</v>
          </cell>
          <cell r="B294">
            <v>50649</v>
          </cell>
          <cell r="C294">
            <v>0</v>
          </cell>
          <cell r="D294">
            <v>8755294.3428916689</v>
          </cell>
          <cell r="E294">
            <v>0</v>
          </cell>
          <cell r="F294">
            <v>0</v>
          </cell>
          <cell r="G294">
            <v>0</v>
          </cell>
          <cell r="H294">
            <v>0</v>
          </cell>
          <cell r="I294">
            <v>0</v>
          </cell>
          <cell r="J294">
            <v>75048981.458800092</v>
          </cell>
        </row>
        <row r="295">
          <cell r="A295">
            <v>278</v>
          </cell>
          <cell r="B295">
            <v>50679</v>
          </cell>
          <cell r="C295">
            <v>0</v>
          </cell>
          <cell r="D295">
            <v>8755294.3428916689</v>
          </cell>
          <cell r="E295">
            <v>0</v>
          </cell>
          <cell r="F295">
            <v>0</v>
          </cell>
          <cell r="G295">
            <v>0</v>
          </cell>
          <cell r="H295">
            <v>0</v>
          </cell>
          <cell r="I295">
            <v>0</v>
          </cell>
          <cell r="J295">
            <v>75048981.458800092</v>
          </cell>
        </row>
        <row r="296">
          <cell r="A296">
            <v>279</v>
          </cell>
          <cell r="B296">
            <v>50710</v>
          </cell>
          <cell r="C296">
            <v>0</v>
          </cell>
          <cell r="D296">
            <v>8755294.3428916689</v>
          </cell>
          <cell r="E296">
            <v>0</v>
          </cell>
          <cell r="F296">
            <v>0</v>
          </cell>
          <cell r="G296">
            <v>0</v>
          </cell>
          <cell r="H296">
            <v>0</v>
          </cell>
          <cell r="I296">
            <v>0</v>
          </cell>
          <cell r="J296">
            <v>75048981.458800092</v>
          </cell>
        </row>
        <row r="297">
          <cell r="A297">
            <v>280</v>
          </cell>
          <cell r="B297">
            <v>50740</v>
          </cell>
          <cell r="C297">
            <v>0</v>
          </cell>
          <cell r="D297">
            <v>8755294.3428916689</v>
          </cell>
          <cell r="E297">
            <v>0</v>
          </cell>
          <cell r="F297">
            <v>0</v>
          </cell>
          <cell r="G297">
            <v>0</v>
          </cell>
          <cell r="H297">
            <v>0</v>
          </cell>
          <cell r="I297">
            <v>0</v>
          </cell>
          <cell r="J297">
            <v>75048981.458800092</v>
          </cell>
        </row>
        <row r="298">
          <cell r="A298">
            <v>281</v>
          </cell>
          <cell r="B298">
            <v>50771</v>
          </cell>
          <cell r="C298">
            <v>0</v>
          </cell>
          <cell r="D298">
            <v>8755294.3428916689</v>
          </cell>
          <cell r="E298">
            <v>0</v>
          </cell>
          <cell r="F298">
            <v>0</v>
          </cell>
          <cell r="G298">
            <v>0</v>
          </cell>
          <cell r="H298">
            <v>0</v>
          </cell>
          <cell r="I298">
            <v>0</v>
          </cell>
          <cell r="J298">
            <v>75048981.458800092</v>
          </cell>
        </row>
        <row r="299">
          <cell r="A299">
            <v>282</v>
          </cell>
          <cell r="B299">
            <v>50802</v>
          </cell>
          <cell r="C299">
            <v>0</v>
          </cell>
          <cell r="D299">
            <v>8755294.3428916689</v>
          </cell>
          <cell r="E299">
            <v>0</v>
          </cell>
          <cell r="F299">
            <v>0</v>
          </cell>
          <cell r="G299">
            <v>0</v>
          </cell>
          <cell r="H299">
            <v>0</v>
          </cell>
          <cell r="I299">
            <v>0</v>
          </cell>
          <cell r="J299">
            <v>75048981.458800092</v>
          </cell>
        </row>
        <row r="300">
          <cell r="A300">
            <v>283</v>
          </cell>
          <cell r="B300">
            <v>50830</v>
          </cell>
          <cell r="C300">
            <v>0</v>
          </cell>
          <cell r="D300">
            <v>8755294.3428916689</v>
          </cell>
          <cell r="E300">
            <v>0</v>
          </cell>
          <cell r="F300">
            <v>0</v>
          </cell>
          <cell r="G300">
            <v>0</v>
          </cell>
          <cell r="H300">
            <v>0</v>
          </cell>
          <cell r="I300">
            <v>0</v>
          </cell>
          <cell r="J300">
            <v>75048981.458800092</v>
          </cell>
        </row>
        <row r="301">
          <cell r="A301">
            <v>284</v>
          </cell>
          <cell r="B301">
            <v>50861</v>
          </cell>
          <cell r="C301">
            <v>0</v>
          </cell>
          <cell r="D301">
            <v>8755294.3428916689</v>
          </cell>
          <cell r="E301">
            <v>0</v>
          </cell>
          <cell r="F301">
            <v>0</v>
          </cell>
          <cell r="G301">
            <v>0</v>
          </cell>
          <cell r="H301">
            <v>0</v>
          </cell>
          <cell r="I301">
            <v>0</v>
          </cell>
          <cell r="J301">
            <v>75048981.458800092</v>
          </cell>
        </row>
        <row r="302">
          <cell r="A302">
            <v>285</v>
          </cell>
          <cell r="B302">
            <v>50891</v>
          </cell>
          <cell r="C302">
            <v>0</v>
          </cell>
          <cell r="D302">
            <v>8755294.3428916689</v>
          </cell>
          <cell r="E302">
            <v>0</v>
          </cell>
          <cell r="F302">
            <v>0</v>
          </cell>
          <cell r="G302">
            <v>0</v>
          </cell>
          <cell r="H302">
            <v>0</v>
          </cell>
          <cell r="I302">
            <v>0</v>
          </cell>
          <cell r="J302">
            <v>75048981.458800092</v>
          </cell>
        </row>
        <row r="303">
          <cell r="A303">
            <v>286</v>
          </cell>
          <cell r="B303">
            <v>50922</v>
          </cell>
          <cell r="C303">
            <v>0</v>
          </cell>
          <cell r="D303">
            <v>8755294.3428916689</v>
          </cell>
          <cell r="E303">
            <v>0</v>
          </cell>
          <cell r="F303">
            <v>0</v>
          </cell>
          <cell r="G303">
            <v>0</v>
          </cell>
          <cell r="H303">
            <v>0</v>
          </cell>
          <cell r="I303">
            <v>0</v>
          </cell>
          <cell r="J303">
            <v>75048981.458800092</v>
          </cell>
        </row>
        <row r="304">
          <cell r="A304">
            <v>287</v>
          </cell>
          <cell r="B304">
            <v>50952</v>
          </cell>
          <cell r="C304">
            <v>0</v>
          </cell>
          <cell r="D304">
            <v>8755294.3428916689</v>
          </cell>
          <cell r="E304">
            <v>0</v>
          </cell>
          <cell r="F304">
            <v>0</v>
          </cell>
          <cell r="G304">
            <v>0</v>
          </cell>
          <cell r="H304">
            <v>0</v>
          </cell>
          <cell r="I304">
            <v>0</v>
          </cell>
          <cell r="J304">
            <v>75048981.458800092</v>
          </cell>
        </row>
        <row r="305">
          <cell r="A305">
            <v>288</v>
          </cell>
          <cell r="B305">
            <v>50983</v>
          </cell>
          <cell r="C305">
            <v>0</v>
          </cell>
          <cell r="D305">
            <v>8755294.3428916689</v>
          </cell>
          <cell r="E305">
            <v>0</v>
          </cell>
          <cell r="F305">
            <v>0</v>
          </cell>
          <cell r="G305">
            <v>0</v>
          </cell>
          <cell r="H305">
            <v>0</v>
          </cell>
          <cell r="I305">
            <v>0</v>
          </cell>
          <cell r="J305">
            <v>75048981.458800092</v>
          </cell>
        </row>
        <row r="306">
          <cell r="A306">
            <v>289</v>
          </cell>
          <cell r="B306">
            <v>51014</v>
          </cell>
          <cell r="C306">
            <v>0</v>
          </cell>
          <cell r="D306">
            <v>8755294.3428916689</v>
          </cell>
          <cell r="E306">
            <v>0</v>
          </cell>
          <cell r="F306">
            <v>0</v>
          </cell>
          <cell r="G306">
            <v>0</v>
          </cell>
          <cell r="H306">
            <v>0</v>
          </cell>
          <cell r="I306">
            <v>0</v>
          </cell>
          <cell r="J306">
            <v>75048981.458800092</v>
          </cell>
        </row>
        <row r="307">
          <cell r="A307">
            <v>290</v>
          </cell>
          <cell r="B307">
            <v>51044</v>
          </cell>
          <cell r="C307">
            <v>0</v>
          </cell>
          <cell r="D307">
            <v>8755294.3428916689</v>
          </cell>
          <cell r="E307">
            <v>0</v>
          </cell>
          <cell r="F307">
            <v>0</v>
          </cell>
          <cell r="G307">
            <v>0</v>
          </cell>
          <cell r="H307">
            <v>0</v>
          </cell>
          <cell r="I307">
            <v>0</v>
          </cell>
          <cell r="J307">
            <v>75048981.458800092</v>
          </cell>
        </row>
        <row r="308">
          <cell r="A308">
            <v>291</v>
          </cell>
          <cell r="B308">
            <v>51075</v>
          </cell>
          <cell r="C308">
            <v>0</v>
          </cell>
          <cell r="D308">
            <v>8755294.3428916689</v>
          </cell>
          <cell r="E308">
            <v>0</v>
          </cell>
          <cell r="F308">
            <v>0</v>
          </cell>
          <cell r="G308">
            <v>0</v>
          </cell>
          <cell r="H308">
            <v>0</v>
          </cell>
          <cell r="I308">
            <v>0</v>
          </cell>
          <cell r="J308">
            <v>75048981.458800092</v>
          </cell>
        </row>
        <row r="309">
          <cell r="A309">
            <v>292</v>
          </cell>
          <cell r="B309">
            <v>51105</v>
          </cell>
          <cell r="C309">
            <v>0</v>
          </cell>
          <cell r="D309">
            <v>8755294.3428916689</v>
          </cell>
          <cell r="E309">
            <v>0</v>
          </cell>
          <cell r="F309">
            <v>0</v>
          </cell>
          <cell r="G309">
            <v>0</v>
          </cell>
          <cell r="H309">
            <v>0</v>
          </cell>
          <cell r="I309">
            <v>0</v>
          </cell>
          <cell r="J309">
            <v>75048981.458800092</v>
          </cell>
        </row>
        <row r="310">
          <cell r="A310">
            <v>293</v>
          </cell>
          <cell r="B310">
            <v>51136</v>
          </cell>
          <cell r="C310">
            <v>0</v>
          </cell>
          <cell r="D310">
            <v>8755294.3428916689</v>
          </cell>
          <cell r="E310">
            <v>0</v>
          </cell>
          <cell r="F310">
            <v>0</v>
          </cell>
          <cell r="G310">
            <v>0</v>
          </cell>
          <cell r="H310">
            <v>0</v>
          </cell>
          <cell r="I310">
            <v>0</v>
          </cell>
          <cell r="J310">
            <v>75048981.458800092</v>
          </cell>
        </row>
        <row r="311">
          <cell r="A311">
            <v>294</v>
          </cell>
          <cell r="B311">
            <v>51167</v>
          </cell>
          <cell r="C311">
            <v>0</v>
          </cell>
          <cell r="D311">
            <v>8755294.3428916689</v>
          </cell>
          <cell r="E311">
            <v>0</v>
          </cell>
          <cell r="F311">
            <v>0</v>
          </cell>
          <cell r="G311">
            <v>0</v>
          </cell>
          <cell r="H311">
            <v>0</v>
          </cell>
          <cell r="I311">
            <v>0</v>
          </cell>
          <cell r="J311">
            <v>75048981.458800092</v>
          </cell>
        </row>
        <row r="312">
          <cell r="A312">
            <v>295</v>
          </cell>
          <cell r="B312">
            <v>51196</v>
          </cell>
          <cell r="C312">
            <v>0</v>
          </cell>
          <cell r="D312">
            <v>8755294.3428916689</v>
          </cell>
          <cell r="E312">
            <v>0</v>
          </cell>
          <cell r="F312">
            <v>0</v>
          </cell>
          <cell r="G312">
            <v>0</v>
          </cell>
          <cell r="H312">
            <v>0</v>
          </cell>
          <cell r="I312">
            <v>0</v>
          </cell>
          <cell r="J312">
            <v>75048981.458800092</v>
          </cell>
        </row>
        <row r="313">
          <cell r="A313">
            <v>296</v>
          </cell>
          <cell r="B313">
            <v>51227</v>
          </cell>
          <cell r="C313">
            <v>0</v>
          </cell>
          <cell r="D313">
            <v>8755294.3428916689</v>
          </cell>
          <cell r="E313">
            <v>0</v>
          </cell>
          <cell r="F313">
            <v>0</v>
          </cell>
          <cell r="G313">
            <v>0</v>
          </cell>
          <cell r="H313">
            <v>0</v>
          </cell>
          <cell r="I313">
            <v>0</v>
          </cell>
          <cell r="J313">
            <v>75048981.458800092</v>
          </cell>
        </row>
        <row r="314">
          <cell r="A314">
            <v>297</v>
          </cell>
          <cell r="B314">
            <v>51257</v>
          </cell>
          <cell r="C314">
            <v>0</v>
          </cell>
          <cell r="D314">
            <v>8755294.3428916689</v>
          </cell>
          <cell r="E314">
            <v>0</v>
          </cell>
          <cell r="F314">
            <v>0</v>
          </cell>
          <cell r="G314">
            <v>0</v>
          </cell>
          <cell r="H314">
            <v>0</v>
          </cell>
          <cell r="I314">
            <v>0</v>
          </cell>
          <cell r="J314">
            <v>75048981.458800092</v>
          </cell>
        </row>
        <row r="315">
          <cell r="A315">
            <v>298</v>
          </cell>
          <cell r="B315">
            <v>51288</v>
          </cell>
          <cell r="C315">
            <v>0</v>
          </cell>
          <cell r="D315">
            <v>8755294.3428916689</v>
          </cell>
          <cell r="E315">
            <v>0</v>
          </cell>
          <cell r="F315">
            <v>0</v>
          </cell>
          <cell r="G315">
            <v>0</v>
          </cell>
          <cell r="H315">
            <v>0</v>
          </cell>
          <cell r="I315">
            <v>0</v>
          </cell>
          <cell r="J315">
            <v>75048981.458800092</v>
          </cell>
        </row>
        <row r="316">
          <cell r="A316">
            <v>299</v>
          </cell>
          <cell r="B316">
            <v>51318</v>
          </cell>
          <cell r="C316">
            <v>0</v>
          </cell>
          <cell r="D316">
            <v>8755294.3428916689</v>
          </cell>
          <cell r="E316">
            <v>0</v>
          </cell>
          <cell r="F316">
            <v>0</v>
          </cell>
          <cell r="G316">
            <v>0</v>
          </cell>
          <cell r="H316">
            <v>0</v>
          </cell>
          <cell r="I316">
            <v>0</v>
          </cell>
          <cell r="J316">
            <v>75048981.458800092</v>
          </cell>
        </row>
        <row r="317">
          <cell r="A317">
            <v>300</v>
          </cell>
          <cell r="B317">
            <v>51349</v>
          </cell>
          <cell r="C317">
            <v>0</v>
          </cell>
          <cell r="D317">
            <v>8755294.3428916689</v>
          </cell>
          <cell r="E317">
            <v>0</v>
          </cell>
          <cell r="F317">
            <v>0</v>
          </cell>
          <cell r="G317">
            <v>0</v>
          </cell>
          <cell r="H317">
            <v>0</v>
          </cell>
          <cell r="I317">
            <v>0</v>
          </cell>
          <cell r="J317">
            <v>75048981.458800092</v>
          </cell>
        </row>
        <row r="318">
          <cell r="A318">
            <v>301</v>
          </cell>
          <cell r="B318">
            <v>51380</v>
          </cell>
          <cell r="C318">
            <v>0</v>
          </cell>
          <cell r="D318">
            <v>8755294.3428916689</v>
          </cell>
          <cell r="E318">
            <v>0</v>
          </cell>
          <cell r="F318">
            <v>0</v>
          </cell>
          <cell r="G318">
            <v>0</v>
          </cell>
          <cell r="H318">
            <v>0</v>
          </cell>
          <cell r="I318">
            <v>0</v>
          </cell>
          <cell r="J318">
            <v>75048981.458800092</v>
          </cell>
        </row>
        <row r="319">
          <cell r="A319">
            <v>302</v>
          </cell>
          <cell r="B319">
            <v>51410</v>
          </cell>
          <cell r="C319">
            <v>0</v>
          </cell>
          <cell r="D319">
            <v>8755294.3428916689</v>
          </cell>
          <cell r="E319">
            <v>0</v>
          </cell>
          <cell r="F319">
            <v>0</v>
          </cell>
          <cell r="G319">
            <v>0</v>
          </cell>
          <cell r="H319">
            <v>0</v>
          </cell>
          <cell r="I319">
            <v>0</v>
          </cell>
          <cell r="J319">
            <v>75048981.458800092</v>
          </cell>
        </row>
        <row r="320">
          <cell r="A320">
            <v>303</v>
          </cell>
          <cell r="B320">
            <v>51441</v>
          </cell>
          <cell r="C320">
            <v>0</v>
          </cell>
          <cell r="D320">
            <v>8755294.3428916689</v>
          </cell>
          <cell r="E320">
            <v>0</v>
          </cell>
          <cell r="F320">
            <v>0</v>
          </cell>
          <cell r="G320">
            <v>0</v>
          </cell>
          <cell r="H320">
            <v>0</v>
          </cell>
          <cell r="I320">
            <v>0</v>
          </cell>
          <cell r="J320">
            <v>75048981.458800092</v>
          </cell>
        </row>
        <row r="321">
          <cell r="A321">
            <v>304</v>
          </cell>
          <cell r="B321">
            <v>51471</v>
          </cell>
          <cell r="C321">
            <v>0</v>
          </cell>
          <cell r="D321">
            <v>8755294.3428916689</v>
          </cell>
          <cell r="E321">
            <v>0</v>
          </cell>
          <cell r="F321">
            <v>0</v>
          </cell>
          <cell r="G321">
            <v>0</v>
          </cell>
          <cell r="H321">
            <v>0</v>
          </cell>
          <cell r="I321">
            <v>0</v>
          </cell>
          <cell r="J321">
            <v>75048981.458800092</v>
          </cell>
        </row>
        <row r="322">
          <cell r="A322">
            <v>305</v>
          </cell>
          <cell r="B322">
            <v>51502</v>
          </cell>
          <cell r="C322">
            <v>0</v>
          </cell>
          <cell r="D322">
            <v>8755294.3428916689</v>
          </cell>
          <cell r="E322">
            <v>0</v>
          </cell>
          <cell r="F322">
            <v>0</v>
          </cell>
          <cell r="G322">
            <v>0</v>
          </cell>
          <cell r="H322">
            <v>0</v>
          </cell>
          <cell r="I322">
            <v>0</v>
          </cell>
          <cell r="J322">
            <v>75048981.458800092</v>
          </cell>
        </row>
        <row r="323">
          <cell r="A323">
            <v>306</v>
          </cell>
          <cell r="B323">
            <v>51533</v>
          </cell>
          <cell r="C323">
            <v>0</v>
          </cell>
          <cell r="D323">
            <v>8755294.3428916689</v>
          </cell>
          <cell r="E323">
            <v>0</v>
          </cell>
          <cell r="F323">
            <v>0</v>
          </cell>
          <cell r="G323">
            <v>0</v>
          </cell>
          <cell r="H323">
            <v>0</v>
          </cell>
          <cell r="I323">
            <v>0</v>
          </cell>
          <cell r="J323">
            <v>75048981.458800092</v>
          </cell>
        </row>
        <row r="324">
          <cell r="A324">
            <v>307</v>
          </cell>
          <cell r="B324">
            <v>51561</v>
          </cell>
          <cell r="C324">
            <v>0</v>
          </cell>
          <cell r="D324">
            <v>8755294.3428916689</v>
          </cell>
          <cell r="E324">
            <v>0</v>
          </cell>
          <cell r="F324">
            <v>0</v>
          </cell>
          <cell r="G324">
            <v>0</v>
          </cell>
          <cell r="H324">
            <v>0</v>
          </cell>
          <cell r="I324">
            <v>0</v>
          </cell>
          <cell r="J324">
            <v>75048981.458800092</v>
          </cell>
        </row>
        <row r="325">
          <cell r="A325">
            <v>308</v>
          </cell>
          <cell r="B325">
            <v>51592</v>
          </cell>
          <cell r="C325">
            <v>0</v>
          </cell>
          <cell r="D325">
            <v>8755294.3428916689</v>
          </cell>
          <cell r="E325">
            <v>0</v>
          </cell>
          <cell r="F325">
            <v>0</v>
          </cell>
          <cell r="G325">
            <v>0</v>
          </cell>
          <cell r="H325">
            <v>0</v>
          </cell>
          <cell r="I325">
            <v>0</v>
          </cell>
          <cell r="J325">
            <v>75048981.458800092</v>
          </cell>
        </row>
        <row r="326">
          <cell r="A326">
            <v>309</v>
          </cell>
          <cell r="B326">
            <v>51622</v>
          </cell>
          <cell r="C326">
            <v>0</v>
          </cell>
          <cell r="D326">
            <v>8755294.3428916689</v>
          </cell>
          <cell r="E326">
            <v>0</v>
          </cell>
          <cell r="F326">
            <v>0</v>
          </cell>
          <cell r="G326">
            <v>0</v>
          </cell>
          <cell r="H326">
            <v>0</v>
          </cell>
          <cell r="I326">
            <v>0</v>
          </cell>
          <cell r="J326">
            <v>75048981.458800092</v>
          </cell>
        </row>
        <row r="327">
          <cell r="A327">
            <v>310</v>
          </cell>
          <cell r="B327">
            <v>51653</v>
          </cell>
          <cell r="C327">
            <v>0</v>
          </cell>
          <cell r="D327">
            <v>8755294.3428916689</v>
          </cell>
          <cell r="E327">
            <v>0</v>
          </cell>
          <cell r="F327">
            <v>0</v>
          </cell>
          <cell r="G327">
            <v>0</v>
          </cell>
          <cell r="H327">
            <v>0</v>
          </cell>
          <cell r="I327">
            <v>0</v>
          </cell>
          <cell r="J327">
            <v>75048981.458800092</v>
          </cell>
        </row>
        <row r="328">
          <cell r="A328">
            <v>311</v>
          </cell>
          <cell r="B328">
            <v>51683</v>
          </cell>
          <cell r="C328">
            <v>0</v>
          </cell>
          <cell r="D328">
            <v>8755294.3428916689</v>
          </cell>
          <cell r="E328">
            <v>0</v>
          </cell>
          <cell r="F328">
            <v>0</v>
          </cell>
          <cell r="G328">
            <v>0</v>
          </cell>
          <cell r="H328">
            <v>0</v>
          </cell>
          <cell r="I328">
            <v>0</v>
          </cell>
          <cell r="J328">
            <v>75048981.458800092</v>
          </cell>
        </row>
        <row r="329">
          <cell r="A329">
            <v>312</v>
          </cell>
          <cell r="B329">
            <v>51714</v>
          </cell>
          <cell r="C329">
            <v>0</v>
          </cell>
          <cell r="D329">
            <v>8755294.3428916689</v>
          </cell>
          <cell r="E329">
            <v>0</v>
          </cell>
          <cell r="F329">
            <v>0</v>
          </cell>
          <cell r="G329">
            <v>0</v>
          </cell>
          <cell r="H329">
            <v>0</v>
          </cell>
          <cell r="I329">
            <v>0</v>
          </cell>
          <cell r="J329">
            <v>75048981.458800092</v>
          </cell>
        </row>
        <row r="330">
          <cell r="A330">
            <v>313</v>
          </cell>
          <cell r="B330">
            <v>51745</v>
          </cell>
          <cell r="C330">
            <v>0</v>
          </cell>
          <cell r="D330">
            <v>8755294.3428916689</v>
          </cell>
          <cell r="E330">
            <v>0</v>
          </cell>
          <cell r="F330">
            <v>0</v>
          </cell>
          <cell r="G330">
            <v>0</v>
          </cell>
          <cell r="H330">
            <v>0</v>
          </cell>
          <cell r="I330">
            <v>0</v>
          </cell>
          <cell r="J330">
            <v>75048981.458800092</v>
          </cell>
        </row>
        <row r="331">
          <cell r="A331">
            <v>314</v>
          </cell>
          <cell r="B331">
            <v>51775</v>
          </cell>
          <cell r="C331">
            <v>0</v>
          </cell>
          <cell r="D331">
            <v>8755294.3428916689</v>
          </cell>
          <cell r="E331">
            <v>0</v>
          </cell>
          <cell r="F331">
            <v>0</v>
          </cell>
          <cell r="G331">
            <v>0</v>
          </cell>
          <cell r="H331">
            <v>0</v>
          </cell>
          <cell r="I331">
            <v>0</v>
          </cell>
          <cell r="J331">
            <v>75048981.458800092</v>
          </cell>
        </row>
        <row r="332">
          <cell r="A332">
            <v>315</v>
          </cell>
          <cell r="B332">
            <v>51806</v>
          </cell>
          <cell r="C332">
            <v>0</v>
          </cell>
          <cell r="D332">
            <v>8755294.3428916689</v>
          </cell>
          <cell r="E332">
            <v>0</v>
          </cell>
          <cell r="F332">
            <v>0</v>
          </cell>
          <cell r="G332">
            <v>0</v>
          </cell>
          <cell r="H332">
            <v>0</v>
          </cell>
          <cell r="I332">
            <v>0</v>
          </cell>
          <cell r="J332">
            <v>75048981.458800092</v>
          </cell>
        </row>
        <row r="333">
          <cell r="A333">
            <v>316</v>
          </cell>
          <cell r="B333">
            <v>51836</v>
          </cell>
          <cell r="C333">
            <v>0</v>
          </cell>
          <cell r="D333">
            <v>8755294.3428916689</v>
          </cell>
          <cell r="E333">
            <v>0</v>
          </cell>
          <cell r="F333">
            <v>0</v>
          </cell>
          <cell r="G333">
            <v>0</v>
          </cell>
          <cell r="H333">
            <v>0</v>
          </cell>
          <cell r="I333">
            <v>0</v>
          </cell>
          <cell r="J333">
            <v>75048981.458800092</v>
          </cell>
        </row>
        <row r="334">
          <cell r="A334">
            <v>317</v>
          </cell>
          <cell r="B334">
            <v>51867</v>
          </cell>
          <cell r="C334">
            <v>0</v>
          </cell>
          <cell r="D334">
            <v>8755294.3428916689</v>
          </cell>
          <cell r="E334">
            <v>0</v>
          </cell>
          <cell r="F334">
            <v>0</v>
          </cell>
          <cell r="G334">
            <v>0</v>
          </cell>
          <cell r="H334">
            <v>0</v>
          </cell>
          <cell r="I334">
            <v>0</v>
          </cell>
          <cell r="J334">
            <v>75048981.458800092</v>
          </cell>
        </row>
        <row r="335">
          <cell r="A335">
            <v>318</v>
          </cell>
          <cell r="B335">
            <v>51898</v>
          </cell>
          <cell r="C335">
            <v>0</v>
          </cell>
          <cell r="D335">
            <v>8755294.3428916689</v>
          </cell>
          <cell r="E335">
            <v>0</v>
          </cell>
          <cell r="F335">
            <v>0</v>
          </cell>
          <cell r="G335">
            <v>0</v>
          </cell>
          <cell r="H335">
            <v>0</v>
          </cell>
          <cell r="I335">
            <v>0</v>
          </cell>
          <cell r="J335">
            <v>75048981.458800092</v>
          </cell>
        </row>
        <row r="336">
          <cell r="A336">
            <v>319</v>
          </cell>
          <cell r="B336">
            <v>51926</v>
          </cell>
          <cell r="C336">
            <v>0</v>
          </cell>
          <cell r="D336">
            <v>8755294.3428916689</v>
          </cell>
          <cell r="E336">
            <v>0</v>
          </cell>
          <cell r="F336">
            <v>0</v>
          </cell>
          <cell r="G336">
            <v>0</v>
          </cell>
          <cell r="H336">
            <v>0</v>
          </cell>
          <cell r="I336">
            <v>0</v>
          </cell>
          <cell r="J336">
            <v>75048981.458800092</v>
          </cell>
        </row>
        <row r="337">
          <cell r="A337">
            <v>320</v>
          </cell>
          <cell r="B337">
            <v>51957</v>
          </cell>
          <cell r="C337">
            <v>0</v>
          </cell>
          <cell r="D337">
            <v>8755294.3428916689</v>
          </cell>
          <cell r="E337">
            <v>0</v>
          </cell>
          <cell r="F337">
            <v>0</v>
          </cell>
          <cell r="G337">
            <v>0</v>
          </cell>
          <cell r="H337">
            <v>0</v>
          </cell>
          <cell r="I337">
            <v>0</v>
          </cell>
          <cell r="J337">
            <v>75048981.458800092</v>
          </cell>
        </row>
        <row r="338">
          <cell r="A338">
            <v>321</v>
          </cell>
          <cell r="B338">
            <v>51987</v>
          </cell>
          <cell r="C338">
            <v>0</v>
          </cell>
          <cell r="D338">
            <v>8755294.3428916689</v>
          </cell>
          <cell r="E338">
            <v>0</v>
          </cell>
          <cell r="F338">
            <v>0</v>
          </cell>
          <cell r="G338">
            <v>0</v>
          </cell>
          <cell r="H338">
            <v>0</v>
          </cell>
          <cell r="I338">
            <v>0</v>
          </cell>
          <cell r="J338">
            <v>75048981.458800092</v>
          </cell>
        </row>
        <row r="339">
          <cell r="A339">
            <v>322</v>
          </cell>
          <cell r="B339">
            <v>52018</v>
          </cell>
          <cell r="C339">
            <v>0</v>
          </cell>
          <cell r="D339">
            <v>8755294.3428916689</v>
          </cell>
          <cell r="E339">
            <v>0</v>
          </cell>
          <cell r="F339">
            <v>0</v>
          </cell>
          <cell r="G339">
            <v>0</v>
          </cell>
          <cell r="H339">
            <v>0</v>
          </cell>
          <cell r="I339">
            <v>0</v>
          </cell>
          <cell r="J339">
            <v>75048981.458800092</v>
          </cell>
        </row>
        <row r="340">
          <cell r="A340">
            <v>323</v>
          </cell>
          <cell r="B340">
            <v>52048</v>
          </cell>
          <cell r="C340">
            <v>0</v>
          </cell>
          <cell r="D340">
            <v>8755294.3428916689</v>
          </cell>
          <cell r="E340">
            <v>0</v>
          </cell>
          <cell r="F340">
            <v>0</v>
          </cell>
          <cell r="G340">
            <v>0</v>
          </cell>
          <cell r="H340">
            <v>0</v>
          </cell>
          <cell r="I340">
            <v>0</v>
          </cell>
          <cell r="J340">
            <v>75048981.458800092</v>
          </cell>
        </row>
        <row r="341">
          <cell r="A341">
            <v>324</v>
          </cell>
          <cell r="B341">
            <v>52079</v>
          </cell>
          <cell r="C341">
            <v>0</v>
          </cell>
          <cell r="D341">
            <v>8755294.3428916689</v>
          </cell>
          <cell r="E341">
            <v>0</v>
          </cell>
          <cell r="F341">
            <v>0</v>
          </cell>
          <cell r="G341">
            <v>0</v>
          </cell>
          <cell r="H341">
            <v>0</v>
          </cell>
          <cell r="I341">
            <v>0</v>
          </cell>
          <cell r="J341">
            <v>75048981.458800092</v>
          </cell>
        </row>
        <row r="342">
          <cell r="A342">
            <v>325</v>
          </cell>
          <cell r="B342">
            <v>52110</v>
          </cell>
          <cell r="C342">
            <v>0</v>
          </cell>
          <cell r="D342">
            <v>8755294.3428916689</v>
          </cell>
          <cell r="E342">
            <v>0</v>
          </cell>
          <cell r="F342">
            <v>0</v>
          </cell>
          <cell r="G342">
            <v>0</v>
          </cell>
          <cell r="H342">
            <v>0</v>
          </cell>
          <cell r="I342">
            <v>0</v>
          </cell>
          <cell r="J342">
            <v>75048981.458800092</v>
          </cell>
        </row>
        <row r="343">
          <cell r="A343">
            <v>326</v>
          </cell>
          <cell r="B343">
            <v>52140</v>
          </cell>
          <cell r="C343">
            <v>0</v>
          </cell>
          <cell r="D343">
            <v>8755294.3428916689</v>
          </cell>
          <cell r="E343">
            <v>0</v>
          </cell>
          <cell r="F343">
            <v>0</v>
          </cell>
          <cell r="G343">
            <v>0</v>
          </cell>
          <cell r="H343">
            <v>0</v>
          </cell>
          <cell r="I343">
            <v>0</v>
          </cell>
          <cell r="J343">
            <v>75048981.458800092</v>
          </cell>
        </row>
        <row r="344">
          <cell r="A344">
            <v>327</v>
          </cell>
          <cell r="B344">
            <v>52171</v>
          </cell>
          <cell r="C344">
            <v>0</v>
          </cell>
          <cell r="D344">
            <v>8755294.3428916689</v>
          </cell>
          <cell r="E344">
            <v>0</v>
          </cell>
          <cell r="F344">
            <v>0</v>
          </cell>
          <cell r="G344">
            <v>0</v>
          </cell>
          <cell r="H344">
            <v>0</v>
          </cell>
          <cell r="I344">
            <v>0</v>
          </cell>
          <cell r="J344">
            <v>75048981.458800092</v>
          </cell>
        </row>
        <row r="345">
          <cell r="A345">
            <v>328</v>
          </cell>
          <cell r="B345">
            <v>52201</v>
          </cell>
          <cell r="C345">
            <v>0</v>
          </cell>
          <cell r="D345">
            <v>8755294.3428916689</v>
          </cell>
          <cell r="E345">
            <v>0</v>
          </cell>
          <cell r="F345">
            <v>0</v>
          </cell>
          <cell r="G345">
            <v>0</v>
          </cell>
          <cell r="H345">
            <v>0</v>
          </cell>
          <cell r="I345">
            <v>0</v>
          </cell>
          <cell r="J345">
            <v>75048981.458800092</v>
          </cell>
        </row>
        <row r="346">
          <cell r="A346">
            <v>329</v>
          </cell>
          <cell r="B346">
            <v>52232</v>
          </cell>
          <cell r="C346">
            <v>0</v>
          </cell>
          <cell r="D346">
            <v>8755294.3428916689</v>
          </cell>
          <cell r="E346">
            <v>0</v>
          </cell>
          <cell r="F346">
            <v>0</v>
          </cell>
          <cell r="G346">
            <v>0</v>
          </cell>
          <cell r="H346">
            <v>0</v>
          </cell>
          <cell r="I346">
            <v>0</v>
          </cell>
          <cell r="J346">
            <v>75048981.458800092</v>
          </cell>
        </row>
        <row r="347">
          <cell r="A347">
            <v>330</v>
          </cell>
          <cell r="B347">
            <v>52263</v>
          </cell>
          <cell r="C347">
            <v>0</v>
          </cell>
          <cell r="D347">
            <v>8755294.3428916689</v>
          </cell>
          <cell r="E347">
            <v>0</v>
          </cell>
          <cell r="F347">
            <v>0</v>
          </cell>
          <cell r="G347">
            <v>0</v>
          </cell>
          <cell r="H347">
            <v>0</v>
          </cell>
          <cell r="I347">
            <v>0</v>
          </cell>
          <cell r="J347">
            <v>75048981.458800092</v>
          </cell>
        </row>
        <row r="348">
          <cell r="A348">
            <v>331</v>
          </cell>
          <cell r="B348">
            <v>52291</v>
          </cell>
          <cell r="C348">
            <v>0</v>
          </cell>
          <cell r="D348">
            <v>8755294.3428916689</v>
          </cell>
          <cell r="E348">
            <v>0</v>
          </cell>
          <cell r="F348">
            <v>0</v>
          </cell>
          <cell r="G348">
            <v>0</v>
          </cell>
          <cell r="H348">
            <v>0</v>
          </cell>
          <cell r="I348">
            <v>0</v>
          </cell>
          <cell r="J348">
            <v>75048981.458800092</v>
          </cell>
        </row>
        <row r="349">
          <cell r="A349">
            <v>332</v>
          </cell>
          <cell r="B349">
            <v>52322</v>
          </cell>
          <cell r="C349">
            <v>0</v>
          </cell>
          <cell r="D349">
            <v>8755294.3428916689</v>
          </cell>
          <cell r="E349">
            <v>0</v>
          </cell>
          <cell r="F349">
            <v>0</v>
          </cell>
          <cell r="G349">
            <v>0</v>
          </cell>
          <cell r="H349">
            <v>0</v>
          </cell>
          <cell r="I349">
            <v>0</v>
          </cell>
          <cell r="J349">
            <v>75048981.458800092</v>
          </cell>
        </row>
        <row r="350">
          <cell r="A350">
            <v>333</v>
          </cell>
          <cell r="B350">
            <v>52352</v>
          </cell>
          <cell r="C350">
            <v>0</v>
          </cell>
          <cell r="D350">
            <v>8755294.3428916689</v>
          </cell>
          <cell r="E350">
            <v>0</v>
          </cell>
          <cell r="F350">
            <v>0</v>
          </cell>
          <cell r="G350">
            <v>0</v>
          </cell>
          <cell r="H350">
            <v>0</v>
          </cell>
          <cell r="I350">
            <v>0</v>
          </cell>
          <cell r="J350">
            <v>75048981.458800092</v>
          </cell>
        </row>
        <row r="351">
          <cell r="A351">
            <v>334</v>
          </cell>
          <cell r="B351">
            <v>52383</v>
          </cell>
          <cell r="C351">
            <v>0</v>
          </cell>
          <cell r="D351">
            <v>8755294.3428916689</v>
          </cell>
          <cell r="E351">
            <v>0</v>
          </cell>
          <cell r="F351">
            <v>0</v>
          </cell>
          <cell r="G351">
            <v>0</v>
          </cell>
          <cell r="H351">
            <v>0</v>
          </cell>
          <cell r="I351">
            <v>0</v>
          </cell>
          <cell r="J351">
            <v>75048981.458800092</v>
          </cell>
        </row>
        <row r="352">
          <cell r="A352">
            <v>335</v>
          </cell>
          <cell r="B352">
            <v>52413</v>
          </cell>
          <cell r="C352">
            <v>0</v>
          </cell>
          <cell r="D352">
            <v>8755294.3428916689</v>
          </cell>
          <cell r="E352">
            <v>0</v>
          </cell>
          <cell r="F352">
            <v>0</v>
          </cell>
          <cell r="G352">
            <v>0</v>
          </cell>
          <cell r="H352">
            <v>0</v>
          </cell>
          <cell r="I352">
            <v>0</v>
          </cell>
          <cell r="J352">
            <v>75048981.458800092</v>
          </cell>
        </row>
        <row r="353">
          <cell r="A353">
            <v>336</v>
          </cell>
          <cell r="B353">
            <v>52444</v>
          </cell>
          <cell r="C353">
            <v>0</v>
          </cell>
          <cell r="D353">
            <v>8755294.3428916689</v>
          </cell>
          <cell r="E353">
            <v>0</v>
          </cell>
          <cell r="F353">
            <v>0</v>
          </cell>
          <cell r="G353">
            <v>0</v>
          </cell>
          <cell r="H353">
            <v>0</v>
          </cell>
          <cell r="I353">
            <v>0</v>
          </cell>
          <cell r="J353">
            <v>75048981.458800092</v>
          </cell>
        </row>
        <row r="354">
          <cell r="A354">
            <v>337</v>
          </cell>
          <cell r="B354">
            <v>52475</v>
          </cell>
          <cell r="C354">
            <v>0</v>
          </cell>
          <cell r="D354">
            <v>8755294.3428916689</v>
          </cell>
          <cell r="E354">
            <v>0</v>
          </cell>
          <cell r="F354">
            <v>0</v>
          </cell>
          <cell r="G354">
            <v>0</v>
          </cell>
          <cell r="H354">
            <v>0</v>
          </cell>
          <cell r="I354">
            <v>0</v>
          </cell>
          <cell r="J354">
            <v>75048981.458800092</v>
          </cell>
        </row>
        <row r="355">
          <cell r="A355">
            <v>338</v>
          </cell>
          <cell r="B355">
            <v>52505</v>
          </cell>
          <cell r="C355">
            <v>0</v>
          </cell>
          <cell r="D355">
            <v>8755294.3428916689</v>
          </cell>
          <cell r="E355">
            <v>0</v>
          </cell>
          <cell r="F355">
            <v>0</v>
          </cell>
          <cell r="G355">
            <v>0</v>
          </cell>
          <cell r="H355">
            <v>0</v>
          </cell>
          <cell r="I355">
            <v>0</v>
          </cell>
          <cell r="J355">
            <v>75048981.458800092</v>
          </cell>
        </row>
        <row r="356">
          <cell r="A356">
            <v>339</v>
          </cell>
          <cell r="B356">
            <v>52536</v>
          </cell>
          <cell r="C356">
            <v>0</v>
          </cell>
          <cell r="D356">
            <v>8755294.3428916689</v>
          </cell>
          <cell r="E356">
            <v>0</v>
          </cell>
          <cell r="F356">
            <v>0</v>
          </cell>
          <cell r="G356">
            <v>0</v>
          </cell>
          <cell r="H356">
            <v>0</v>
          </cell>
          <cell r="I356">
            <v>0</v>
          </cell>
          <cell r="J356">
            <v>75048981.458800092</v>
          </cell>
        </row>
        <row r="357">
          <cell r="A357">
            <v>340</v>
          </cell>
          <cell r="B357">
            <v>52566</v>
          </cell>
          <cell r="C357">
            <v>0</v>
          </cell>
          <cell r="D357">
            <v>8755294.3428916689</v>
          </cell>
          <cell r="E357">
            <v>0</v>
          </cell>
          <cell r="F357">
            <v>0</v>
          </cell>
          <cell r="G357">
            <v>0</v>
          </cell>
          <cell r="H357">
            <v>0</v>
          </cell>
          <cell r="I357">
            <v>0</v>
          </cell>
          <cell r="J357">
            <v>75048981.458800092</v>
          </cell>
        </row>
        <row r="358">
          <cell r="A358">
            <v>341</v>
          </cell>
          <cell r="B358">
            <v>52597</v>
          </cell>
          <cell r="C358">
            <v>0</v>
          </cell>
          <cell r="D358">
            <v>8755294.3428916689</v>
          </cell>
          <cell r="E358">
            <v>0</v>
          </cell>
          <cell r="F358">
            <v>0</v>
          </cell>
          <cell r="G358">
            <v>0</v>
          </cell>
          <cell r="H358">
            <v>0</v>
          </cell>
          <cell r="I358">
            <v>0</v>
          </cell>
          <cell r="J358">
            <v>75048981.458800092</v>
          </cell>
        </row>
        <row r="359">
          <cell r="A359">
            <v>342</v>
          </cell>
          <cell r="B359">
            <v>52628</v>
          </cell>
          <cell r="C359">
            <v>0</v>
          </cell>
          <cell r="D359">
            <v>8755294.3428916689</v>
          </cell>
          <cell r="E359">
            <v>0</v>
          </cell>
          <cell r="F359">
            <v>0</v>
          </cell>
          <cell r="G359">
            <v>0</v>
          </cell>
          <cell r="H359">
            <v>0</v>
          </cell>
          <cell r="I359">
            <v>0</v>
          </cell>
          <cell r="J359">
            <v>75048981.458800092</v>
          </cell>
        </row>
        <row r="360">
          <cell r="A360">
            <v>343</v>
          </cell>
          <cell r="B360">
            <v>52657</v>
          </cell>
          <cell r="C360">
            <v>0</v>
          </cell>
          <cell r="D360">
            <v>8755294.3428916689</v>
          </cell>
          <cell r="E360">
            <v>0</v>
          </cell>
          <cell r="F360">
            <v>0</v>
          </cell>
          <cell r="G360">
            <v>0</v>
          </cell>
          <cell r="H360">
            <v>0</v>
          </cell>
          <cell r="I360">
            <v>0</v>
          </cell>
          <cell r="J360">
            <v>75048981.458800092</v>
          </cell>
        </row>
        <row r="361">
          <cell r="A361">
            <v>344</v>
          </cell>
          <cell r="B361">
            <v>52688</v>
          </cell>
          <cell r="C361">
            <v>0</v>
          </cell>
          <cell r="D361">
            <v>8755294.3428916689</v>
          </cell>
          <cell r="E361">
            <v>0</v>
          </cell>
          <cell r="F361">
            <v>0</v>
          </cell>
          <cell r="G361">
            <v>0</v>
          </cell>
          <cell r="H361">
            <v>0</v>
          </cell>
          <cell r="I361">
            <v>0</v>
          </cell>
          <cell r="J361">
            <v>75048981.458800092</v>
          </cell>
        </row>
        <row r="362">
          <cell r="A362">
            <v>345</v>
          </cell>
          <cell r="B362">
            <v>52718</v>
          </cell>
          <cell r="C362">
            <v>0</v>
          </cell>
          <cell r="D362">
            <v>8755294.3428916689</v>
          </cell>
          <cell r="E362">
            <v>0</v>
          </cell>
          <cell r="F362">
            <v>0</v>
          </cell>
          <cell r="G362">
            <v>0</v>
          </cell>
          <cell r="H362">
            <v>0</v>
          </cell>
          <cell r="I362">
            <v>0</v>
          </cell>
          <cell r="J362">
            <v>75048981.458800092</v>
          </cell>
        </row>
        <row r="363">
          <cell r="A363">
            <v>346</v>
          </cell>
          <cell r="B363">
            <v>52749</v>
          </cell>
          <cell r="C363">
            <v>0</v>
          </cell>
          <cell r="D363">
            <v>8755294.3428916689</v>
          </cell>
          <cell r="E363">
            <v>0</v>
          </cell>
          <cell r="F363">
            <v>0</v>
          </cell>
          <cell r="G363">
            <v>0</v>
          </cell>
          <cell r="H363">
            <v>0</v>
          </cell>
          <cell r="I363">
            <v>0</v>
          </cell>
          <cell r="J363">
            <v>75048981.458800092</v>
          </cell>
        </row>
        <row r="364">
          <cell r="A364">
            <v>347</v>
          </cell>
          <cell r="B364">
            <v>52779</v>
          </cell>
          <cell r="C364">
            <v>0</v>
          </cell>
          <cell r="D364">
            <v>8755294.3428916689</v>
          </cell>
          <cell r="E364">
            <v>0</v>
          </cell>
          <cell r="F364">
            <v>0</v>
          </cell>
          <cell r="G364">
            <v>0</v>
          </cell>
          <cell r="H364">
            <v>0</v>
          </cell>
          <cell r="I364">
            <v>0</v>
          </cell>
          <cell r="J364">
            <v>75048981.458800092</v>
          </cell>
        </row>
        <row r="365">
          <cell r="A365">
            <v>348</v>
          </cell>
          <cell r="B365">
            <v>52810</v>
          </cell>
          <cell r="C365">
            <v>0</v>
          </cell>
          <cell r="D365">
            <v>8755294.3428916689</v>
          </cell>
          <cell r="E365">
            <v>0</v>
          </cell>
          <cell r="F365">
            <v>0</v>
          </cell>
          <cell r="G365">
            <v>0</v>
          </cell>
          <cell r="H365">
            <v>0</v>
          </cell>
          <cell r="I365">
            <v>0</v>
          </cell>
          <cell r="J365">
            <v>75048981.458800092</v>
          </cell>
        </row>
        <row r="366">
          <cell r="A366">
            <v>349</v>
          </cell>
          <cell r="B366">
            <v>52841</v>
          </cell>
          <cell r="C366">
            <v>0</v>
          </cell>
          <cell r="D366">
            <v>8755294.3428916689</v>
          </cell>
          <cell r="E366">
            <v>0</v>
          </cell>
          <cell r="F366">
            <v>0</v>
          </cell>
          <cell r="G366">
            <v>0</v>
          </cell>
          <cell r="H366">
            <v>0</v>
          </cell>
          <cell r="I366">
            <v>0</v>
          </cell>
          <cell r="J366">
            <v>75048981.458800092</v>
          </cell>
        </row>
        <row r="367">
          <cell r="A367">
            <v>350</v>
          </cell>
          <cell r="B367">
            <v>52871</v>
          </cell>
          <cell r="C367">
            <v>0</v>
          </cell>
          <cell r="D367">
            <v>8755294.3428916689</v>
          </cell>
          <cell r="E367">
            <v>0</v>
          </cell>
          <cell r="F367">
            <v>0</v>
          </cell>
          <cell r="G367">
            <v>0</v>
          </cell>
          <cell r="H367">
            <v>0</v>
          </cell>
          <cell r="I367">
            <v>0</v>
          </cell>
          <cell r="J367">
            <v>75048981.458800092</v>
          </cell>
        </row>
        <row r="368">
          <cell r="A368">
            <v>351</v>
          </cell>
          <cell r="B368">
            <v>52902</v>
          </cell>
          <cell r="C368">
            <v>0</v>
          </cell>
          <cell r="D368">
            <v>8755294.3428916689</v>
          </cell>
          <cell r="E368">
            <v>0</v>
          </cell>
          <cell r="F368">
            <v>0</v>
          </cell>
          <cell r="G368">
            <v>0</v>
          </cell>
          <cell r="H368">
            <v>0</v>
          </cell>
          <cell r="I368">
            <v>0</v>
          </cell>
          <cell r="J368">
            <v>75048981.458800092</v>
          </cell>
        </row>
        <row r="369">
          <cell r="A369">
            <v>352</v>
          </cell>
          <cell r="B369">
            <v>52932</v>
          </cell>
          <cell r="C369">
            <v>0</v>
          </cell>
          <cell r="D369">
            <v>8755294.3428916689</v>
          </cell>
          <cell r="E369">
            <v>0</v>
          </cell>
          <cell r="F369">
            <v>0</v>
          </cell>
          <cell r="G369">
            <v>0</v>
          </cell>
          <cell r="H369">
            <v>0</v>
          </cell>
          <cell r="I369">
            <v>0</v>
          </cell>
          <cell r="J369">
            <v>75048981.458800092</v>
          </cell>
        </row>
        <row r="370">
          <cell r="A370">
            <v>353</v>
          </cell>
          <cell r="B370">
            <v>52963</v>
          </cell>
          <cell r="C370">
            <v>0</v>
          </cell>
          <cell r="D370">
            <v>8755294.3428916689</v>
          </cell>
          <cell r="E370">
            <v>0</v>
          </cell>
          <cell r="F370">
            <v>0</v>
          </cell>
          <cell r="G370">
            <v>0</v>
          </cell>
          <cell r="H370">
            <v>0</v>
          </cell>
          <cell r="I370">
            <v>0</v>
          </cell>
          <cell r="J370">
            <v>75048981.458800092</v>
          </cell>
        </row>
        <row r="371">
          <cell r="A371">
            <v>354</v>
          </cell>
          <cell r="B371">
            <v>52994</v>
          </cell>
          <cell r="C371">
            <v>0</v>
          </cell>
          <cell r="D371">
            <v>8755294.3428916689</v>
          </cell>
          <cell r="E371">
            <v>0</v>
          </cell>
          <cell r="F371">
            <v>0</v>
          </cell>
          <cell r="G371">
            <v>0</v>
          </cell>
          <cell r="H371">
            <v>0</v>
          </cell>
          <cell r="I371">
            <v>0</v>
          </cell>
          <cell r="J371">
            <v>75048981.458800092</v>
          </cell>
        </row>
        <row r="372">
          <cell r="A372">
            <v>355</v>
          </cell>
          <cell r="B372">
            <v>53022</v>
          </cell>
          <cell r="C372">
            <v>0</v>
          </cell>
          <cell r="D372">
            <v>8755294.3428916689</v>
          </cell>
          <cell r="E372">
            <v>0</v>
          </cell>
          <cell r="F372">
            <v>0</v>
          </cell>
          <cell r="G372">
            <v>0</v>
          </cell>
          <cell r="H372">
            <v>0</v>
          </cell>
          <cell r="I372">
            <v>0</v>
          </cell>
          <cell r="J372">
            <v>75048981.458800092</v>
          </cell>
        </row>
        <row r="373">
          <cell r="A373">
            <v>356</v>
          </cell>
          <cell r="B373">
            <v>53053</v>
          </cell>
          <cell r="C373">
            <v>0</v>
          </cell>
          <cell r="D373">
            <v>8755294.3428916689</v>
          </cell>
          <cell r="E373">
            <v>0</v>
          </cell>
          <cell r="F373">
            <v>0</v>
          </cell>
          <cell r="G373">
            <v>0</v>
          </cell>
          <cell r="H373">
            <v>0</v>
          </cell>
          <cell r="I373">
            <v>0</v>
          </cell>
          <cell r="J373">
            <v>75048981.458800092</v>
          </cell>
        </row>
        <row r="374">
          <cell r="A374">
            <v>357</v>
          </cell>
          <cell r="B374">
            <v>53083</v>
          </cell>
          <cell r="C374">
            <v>0</v>
          </cell>
          <cell r="D374">
            <v>8755294.3428916689</v>
          </cell>
          <cell r="E374">
            <v>0</v>
          </cell>
          <cell r="F374">
            <v>0</v>
          </cell>
          <cell r="G374">
            <v>0</v>
          </cell>
          <cell r="H374">
            <v>0</v>
          </cell>
          <cell r="I374">
            <v>0</v>
          </cell>
          <cell r="J374">
            <v>75048981.458800092</v>
          </cell>
        </row>
        <row r="375">
          <cell r="A375">
            <v>358</v>
          </cell>
          <cell r="B375">
            <v>53114</v>
          </cell>
          <cell r="C375">
            <v>0</v>
          </cell>
          <cell r="D375">
            <v>8755294.3428916689</v>
          </cell>
          <cell r="E375">
            <v>0</v>
          </cell>
          <cell r="F375">
            <v>0</v>
          </cell>
          <cell r="G375">
            <v>0</v>
          </cell>
          <cell r="H375">
            <v>0</v>
          </cell>
          <cell r="I375">
            <v>0</v>
          </cell>
          <cell r="J375">
            <v>75048981.458800092</v>
          </cell>
        </row>
        <row r="376">
          <cell r="A376">
            <v>359</v>
          </cell>
          <cell r="B376">
            <v>53144</v>
          </cell>
          <cell r="C376">
            <v>0</v>
          </cell>
          <cell r="D376">
            <v>8755294.3428916689</v>
          </cell>
          <cell r="E376">
            <v>0</v>
          </cell>
          <cell r="F376">
            <v>0</v>
          </cell>
          <cell r="G376">
            <v>0</v>
          </cell>
          <cell r="H376">
            <v>0</v>
          </cell>
          <cell r="I376">
            <v>0</v>
          </cell>
          <cell r="J376">
            <v>75048981.458800092</v>
          </cell>
        </row>
        <row r="377">
          <cell r="A377">
            <v>360</v>
          </cell>
          <cell r="B377">
            <v>53175</v>
          </cell>
          <cell r="C377">
            <v>0</v>
          </cell>
          <cell r="D377">
            <v>8755294.3428916689</v>
          </cell>
          <cell r="E377">
            <v>0</v>
          </cell>
          <cell r="F377">
            <v>0</v>
          </cell>
          <cell r="G377">
            <v>0</v>
          </cell>
          <cell r="H377">
            <v>0</v>
          </cell>
          <cell r="I377">
            <v>0</v>
          </cell>
          <cell r="J377">
            <v>75048981.458800092</v>
          </cell>
        </row>
        <row r="378">
          <cell r="A378">
            <v>361</v>
          </cell>
          <cell r="B378">
            <v>53206</v>
          </cell>
          <cell r="C378">
            <v>0</v>
          </cell>
          <cell r="D378">
            <v>8755294.3428916689</v>
          </cell>
          <cell r="E378">
            <v>0</v>
          </cell>
          <cell r="F378">
            <v>0</v>
          </cell>
          <cell r="G378">
            <v>0</v>
          </cell>
          <cell r="H378">
            <v>0</v>
          </cell>
          <cell r="I378">
            <v>0</v>
          </cell>
          <cell r="J378">
            <v>75048981.458800092</v>
          </cell>
        </row>
        <row r="379">
          <cell r="A379">
            <v>362</v>
          </cell>
          <cell r="B379">
            <v>53236</v>
          </cell>
          <cell r="C379">
            <v>0</v>
          </cell>
          <cell r="D379">
            <v>8755294.3428916689</v>
          </cell>
          <cell r="E379">
            <v>0</v>
          </cell>
          <cell r="F379">
            <v>0</v>
          </cell>
          <cell r="G379">
            <v>0</v>
          </cell>
          <cell r="H379">
            <v>0</v>
          </cell>
          <cell r="I379">
            <v>0</v>
          </cell>
          <cell r="J379">
            <v>75048981.458800092</v>
          </cell>
        </row>
        <row r="380">
          <cell r="A380">
            <v>363</v>
          </cell>
          <cell r="B380">
            <v>53267</v>
          </cell>
          <cell r="C380">
            <v>0</v>
          </cell>
          <cell r="D380">
            <v>8755294.3428916689</v>
          </cell>
          <cell r="E380">
            <v>0</v>
          </cell>
          <cell r="F380">
            <v>0</v>
          </cell>
          <cell r="G380">
            <v>0</v>
          </cell>
          <cell r="H380">
            <v>0</v>
          </cell>
          <cell r="I380">
            <v>0</v>
          </cell>
          <cell r="J380">
            <v>75048981.458800092</v>
          </cell>
        </row>
        <row r="381">
          <cell r="A381">
            <v>364</v>
          </cell>
          <cell r="B381">
            <v>53297</v>
          </cell>
          <cell r="C381">
            <v>0</v>
          </cell>
          <cell r="D381">
            <v>8755294.3428916689</v>
          </cell>
          <cell r="E381">
            <v>0</v>
          </cell>
          <cell r="F381">
            <v>0</v>
          </cell>
          <cell r="G381">
            <v>0</v>
          </cell>
          <cell r="H381">
            <v>0</v>
          </cell>
          <cell r="I381">
            <v>0</v>
          </cell>
          <cell r="J381">
            <v>75048981.458800092</v>
          </cell>
        </row>
        <row r="382">
          <cell r="A382">
            <v>365</v>
          </cell>
          <cell r="B382">
            <v>53328</v>
          </cell>
          <cell r="C382">
            <v>0</v>
          </cell>
          <cell r="D382">
            <v>8755294.3428916689</v>
          </cell>
          <cell r="E382">
            <v>0</v>
          </cell>
          <cell r="F382">
            <v>0</v>
          </cell>
          <cell r="G382">
            <v>0</v>
          </cell>
          <cell r="H382">
            <v>0</v>
          </cell>
          <cell r="I382">
            <v>0</v>
          </cell>
          <cell r="J382">
            <v>75048981.458800092</v>
          </cell>
        </row>
        <row r="383">
          <cell r="A383">
            <v>366</v>
          </cell>
          <cell r="B383">
            <v>53359</v>
          </cell>
          <cell r="C383">
            <v>0</v>
          </cell>
          <cell r="D383">
            <v>8755294.3428916689</v>
          </cell>
          <cell r="E383">
            <v>0</v>
          </cell>
          <cell r="F383">
            <v>0</v>
          </cell>
          <cell r="G383">
            <v>0</v>
          </cell>
          <cell r="H383">
            <v>0</v>
          </cell>
          <cell r="I383">
            <v>0</v>
          </cell>
          <cell r="J383">
            <v>75048981.458800092</v>
          </cell>
        </row>
        <row r="384">
          <cell r="A384">
            <v>367</v>
          </cell>
          <cell r="B384">
            <v>53387</v>
          </cell>
          <cell r="C384">
            <v>0</v>
          </cell>
          <cell r="D384">
            <v>8755294.3428916689</v>
          </cell>
          <cell r="E384">
            <v>0</v>
          </cell>
          <cell r="F384">
            <v>0</v>
          </cell>
          <cell r="G384">
            <v>0</v>
          </cell>
          <cell r="H384">
            <v>0</v>
          </cell>
          <cell r="I384">
            <v>0</v>
          </cell>
          <cell r="J384">
            <v>75048981.458800092</v>
          </cell>
        </row>
        <row r="385">
          <cell r="A385">
            <v>368</v>
          </cell>
          <cell r="B385">
            <v>53418</v>
          </cell>
          <cell r="C385">
            <v>0</v>
          </cell>
          <cell r="D385">
            <v>8755294.3428916689</v>
          </cell>
          <cell r="E385">
            <v>0</v>
          </cell>
          <cell r="F385">
            <v>0</v>
          </cell>
          <cell r="G385">
            <v>0</v>
          </cell>
          <cell r="H385">
            <v>0</v>
          </cell>
          <cell r="I385">
            <v>0</v>
          </cell>
          <cell r="J385">
            <v>75048981.458800092</v>
          </cell>
        </row>
        <row r="386">
          <cell r="A386">
            <v>369</v>
          </cell>
          <cell r="B386">
            <v>53448</v>
          </cell>
          <cell r="C386">
            <v>0</v>
          </cell>
          <cell r="D386">
            <v>8755294.3428916689</v>
          </cell>
          <cell r="E386">
            <v>0</v>
          </cell>
          <cell r="F386">
            <v>0</v>
          </cell>
          <cell r="G386">
            <v>0</v>
          </cell>
          <cell r="H386">
            <v>0</v>
          </cell>
          <cell r="I386">
            <v>0</v>
          </cell>
          <cell r="J386">
            <v>75048981.458800092</v>
          </cell>
        </row>
        <row r="387">
          <cell r="A387">
            <v>370</v>
          </cell>
          <cell r="B387">
            <v>53479</v>
          </cell>
          <cell r="C387">
            <v>0</v>
          </cell>
          <cell r="D387">
            <v>8755294.3428916689</v>
          </cell>
          <cell r="E387">
            <v>0</v>
          </cell>
          <cell r="F387">
            <v>0</v>
          </cell>
          <cell r="G387">
            <v>0</v>
          </cell>
          <cell r="H387">
            <v>0</v>
          </cell>
          <cell r="I387">
            <v>0</v>
          </cell>
          <cell r="J387">
            <v>75048981.458800092</v>
          </cell>
        </row>
        <row r="388">
          <cell r="A388">
            <v>371</v>
          </cell>
          <cell r="B388">
            <v>53509</v>
          </cell>
          <cell r="C388">
            <v>0</v>
          </cell>
          <cell r="D388">
            <v>8755294.3428916689</v>
          </cell>
          <cell r="E388">
            <v>0</v>
          </cell>
          <cell r="F388">
            <v>0</v>
          </cell>
          <cell r="G388">
            <v>0</v>
          </cell>
          <cell r="H388">
            <v>0</v>
          </cell>
          <cell r="I388">
            <v>0</v>
          </cell>
          <cell r="J388">
            <v>75048981.458800092</v>
          </cell>
        </row>
        <row r="389">
          <cell r="A389">
            <v>372</v>
          </cell>
          <cell r="B389">
            <v>53540</v>
          </cell>
          <cell r="C389">
            <v>0</v>
          </cell>
          <cell r="D389">
            <v>8755294.3428916689</v>
          </cell>
          <cell r="E389">
            <v>0</v>
          </cell>
          <cell r="F389">
            <v>0</v>
          </cell>
          <cell r="G389">
            <v>0</v>
          </cell>
          <cell r="H389">
            <v>0</v>
          </cell>
          <cell r="I389">
            <v>0</v>
          </cell>
          <cell r="J389">
            <v>75048981.458800092</v>
          </cell>
        </row>
        <row r="390">
          <cell r="A390">
            <v>373</v>
          </cell>
          <cell r="B390">
            <v>53571</v>
          </cell>
          <cell r="C390">
            <v>0</v>
          </cell>
          <cell r="D390">
            <v>8755294.3428916689</v>
          </cell>
          <cell r="E390">
            <v>0</v>
          </cell>
          <cell r="F390">
            <v>0</v>
          </cell>
          <cell r="G390">
            <v>0</v>
          </cell>
          <cell r="H390">
            <v>0</v>
          </cell>
          <cell r="I390">
            <v>0</v>
          </cell>
          <cell r="J390">
            <v>75048981.458800092</v>
          </cell>
        </row>
        <row r="391">
          <cell r="A391">
            <v>374</v>
          </cell>
          <cell r="B391">
            <v>53601</v>
          </cell>
          <cell r="C391">
            <v>0</v>
          </cell>
          <cell r="D391">
            <v>8755294.3428916689</v>
          </cell>
          <cell r="E391">
            <v>0</v>
          </cell>
          <cell r="F391">
            <v>0</v>
          </cell>
          <cell r="G391">
            <v>0</v>
          </cell>
          <cell r="H391">
            <v>0</v>
          </cell>
          <cell r="I391">
            <v>0</v>
          </cell>
          <cell r="J391">
            <v>75048981.458800092</v>
          </cell>
        </row>
        <row r="392">
          <cell r="A392">
            <v>375</v>
          </cell>
          <cell r="B392">
            <v>53632</v>
          </cell>
          <cell r="C392">
            <v>0</v>
          </cell>
          <cell r="D392">
            <v>8755294.3428916689</v>
          </cell>
          <cell r="E392">
            <v>0</v>
          </cell>
          <cell r="F392">
            <v>0</v>
          </cell>
          <cell r="G392">
            <v>0</v>
          </cell>
          <cell r="H392">
            <v>0</v>
          </cell>
          <cell r="I392">
            <v>0</v>
          </cell>
          <cell r="J392">
            <v>75048981.458800092</v>
          </cell>
        </row>
        <row r="393">
          <cell r="A393">
            <v>376</v>
          </cell>
          <cell r="B393">
            <v>53662</v>
          </cell>
          <cell r="C393">
            <v>0</v>
          </cell>
          <cell r="D393">
            <v>8755294.3428916689</v>
          </cell>
          <cell r="E393">
            <v>0</v>
          </cell>
          <cell r="F393">
            <v>0</v>
          </cell>
          <cell r="G393">
            <v>0</v>
          </cell>
          <cell r="H393">
            <v>0</v>
          </cell>
          <cell r="I393">
            <v>0</v>
          </cell>
          <cell r="J393">
            <v>75048981.458800092</v>
          </cell>
        </row>
        <row r="394">
          <cell r="A394">
            <v>377</v>
          </cell>
          <cell r="B394">
            <v>53693</v>
          </cell>
          <cell r="C394">
            <v>0</v>
          </cell>
          <cell r="D394">
            <v>8755294.3428916689</v>
          </cell>
          <cell r="E394">
            <v>0</v>
          </cell>
          <cell r="F394">
            <v>0</v>
          </cell>
          <cell r="G394">
            <v>0</v>
          </cell>
          <cell r="H394">
            <v>0</v>
          </cell>
          <cell r="I394">
            <v>0</v>
          </cell>
          <cell r="J394">
            <v>75048981.458800092</v>
          </cell>
        </row>
        <row r="395">
          <cell r="A395">
            <v>378</v>
          </cell>
          <cell r="B395">
            <v>53724</v>
          </cell>
          <cell r="C395">
            <v>0</v>
          </cell>
          <cell r="D395">
            <v>8755294.3428916689</v>
          </cell>
          <cell r="E395">
            <v>0</v>
          </cell>
          <cell r="F395">
            <v>0</v>
          </cell>
          <cell r="G395">
            <v>0</v>
          </cell>
          <cell r="H395">
            <v>0</v>
          </cell>
          <cell r="I395">
            <v>0</v>
          </cell>
          <cell r="J395">
            <v>75048981.458800092</v>
          </cell>
        </row>
        <row r="396">
          <cell r="A396">
            <v>379</v>
          </cell>
          <cell r="B396">
            <v>53752</v>
          </cell>
          <cell r="C396">
            <v>0</v>
          </cell>
          <cell r="D396">
            <v>8755294.3428916689</v>
          </cell>
          <cell r="E396">
            <v>0</v>
          </cell>
          <cell r="F396">
            <v>0</v>
          </cell>
          <cell r="G396">
            <v>0</v>
          </cell>
          <cell r="H396">
            <v>0</v>
          </cell>
          <cell r="I396">
            <v>0</v>
          </cell>
          <cell r="J396">
            <v>75048981.458800092</v>
          </cell>
        </row>
        <row r="397">
          <cell r="A397">
            <v>380</v>
          </cell>
          <cell r="B397">
            <v>53783</v>
          </cell>
          <cell r="C397">
            <v>0</v>
          </cell>
          <cell r="D397">
            <v>8755294.3428916689</v>
          </cell>
          <cell r="E397">
            <v>0</v>
          </cell>
          <cell r="F397">
            <v>0</v>
          </cell>
          <cell r="G397">
            <v>0</v>
          </cell>
          <cell r="H397">
            <v>0</v>
          </cell>
          <cell r="I397">
            <v>0</v>
          </cell>
          <cell r="J397">
            <v>75048981.458800092</v>
          </cell>
        </row>
        <row r="398">
          <cell r="A398">
            <v>381</v>
          </cell>
          <cell r="B398">
            <v>53813</v>
          </cell>
          <cell r="C398">
            <v>0</v>
          </cell>
          <cell r="D398">
            <v>8755294.3428916689</v>
          </cell>
          <cell r="E398">
            <v>0</v>
          </cell>
          <cell r="F398">
            <v>0</v>
          </cell>
          <cell r="G398">
            <v>0</v>
          </cell>
          <cell r="H398">
            <v>0</v>
          </cell>
          <cell r="I398">
            <v>0</v>
          </cell>
          <cell r="J398">
            <v>75048981.458800092</v>
          </cell>
        </row>
        <row r="399">
          <cell r="A399">
            <v>382</v>
          </cell>
          <cell r="B399">
            <v>53844</v>
          </cell>
          <cell r="C399">
            <v>0</v>
          </cell>
          <cell r="D399">
            <v>8755294.3428916689</v>
          </cell>
          <cell r="E399">
            <v>0</v>
          </cell>
          <cell r="F399">
            <v>0</v>
          </cell>
          <cell r="G399">
            <v>0</v>
          </cell>
          <cell r="H399">
            <v>0</v>
          </cell>
          <cell r="I399">
            <v>0</v>
          </cell>
          <cell r="J399">
            <v>75048981.458800092</v>
          </cell>
        </row>
        <row r="400">
          <cell r="A400">
            <v>383</v>
          </cell>
          <cell r="B400">
            <v>53874</v>
          </cell>
          <cell r="C400">
            <v>0</v>
          </cell>
          <cell r="D400">
            <v>8755294.3428916689</v>
          </cell>
          <cell r="E400">
            <v>0</v>
          </cell>
          <cell r="F400">
            <v>0</v>
          </cell>
          <cell r="G400">
            <v>0</v>
          </cell>
          <cell r="H400">
            <v>0</v>
          </cell>
          <cell r="I400">
            <v>0</v>
          </cell>
          <cell r="J400">
            <v>75048981.458800092</v>
          </cell>
        </row>
        <row r="401">
          <cell r="A401">
            <v>384</v>
          </cell>
          <cell r="B401">
            <v>53905</v>
          </cell>
          <cell r="C401">
            <v>0</v>
          </cell>
          <cell r="D401">
            <v>8755294.3428916689</v>
          </cell>
          <cell r="E401">
            <v>0</v>
          </cell>
          <cell r="F401">
            <v>0</v>
          </cell>
          <cell r="G401">
            <v>0</v>
          </cell>
          <cell r="H401">
            <v>0</v>
          </cell>
          <cell r="I401">
            <v>0</v>
          </cell>
          <cell r="J401">
            <v>75048981.458800092</v>
          </cell>
        </row>
        <row r="402">
          <cell r="A402">
            <v>385</v>
          </cell>
          <cell r="B402">
            <v>53936</v>
          </cell>
          <cell r="C402">
            <v>0</v>
          </cell>
          <cell r="D402">
            <v>8755294.3428916689</v>
          </cell>
          <cell r="E402">
            <v>0</v>
          </cell>
          <cell r="F402">
            <v>0</v>
          </cell>
          <cell r="G402">
            <v>0</v>
          </cell>
          <cell r="H402">
            <v>0</v>
          </cell>
          <cell r="I402">
            <v>0</v>
          </cell>
          <cell r="J402">
            <v>75048981.458800092</v>
          </cell>
        </row>
        <row r="403">
          <cell r="A403">
            <v>386</v>
          </cell>
          <cell r="B403">
            <v>53966</v>
          </cell>
          <cell r="C403">
            <v>0</v>
          </cell>
          <cell r="D403">
            <v>8755294.3428916689</v>
          </cell>
          <cell r="E403">
            <v>0</v>
          </cell>
          <cell r="F403">
            <v>0</v>
          </cell>
          <cell r="G403">
            <v>0</v>
          </cell>
          <cell r="H403">
            <v>0</v>
          </cell>
          <cell r="I403">
            <v>0</v>
          </cell>
          <cell r="J403">
            <v>75048981.458800092</v>
          </cell>
        </row>
        <row r="404">
          <cell r="A404">
            <v>387</v>
          </cell>
          <cell r="B404">
            <v>53997</v>
          </cell>
          <cell r="C404">
            <v>0</v>
          </cell>
          <cell r="D404">
            <v>8755294.3428916689</v>
          </cell>
          <cell r="E404">
            <v>0</v>
          </cell>
          <cell r="F404">
            <v>0</v>
          </cell>
          <cell r="G404">
            <v>0</v>
          </cell>
          <cell r="H404">
            <v>0</v>
          </cell>
          <cell r="I404">
            <v>0</v>
          </cell>
          <cell r="J404">
            <v>75048981.458800092</v>
          </cell>
        </row>
        <row r="405">
          <cell r="A405">
            <v>388</v>
          </cell>
          <cell r="B405">
            <v>54027</v>
          </cell>
          <cell r="C405">
            <v>0</v>
          </cell>
          <cell r="D405">
            <v>8755294.3428916689</v>
          </cell>
          <cell r="E405">
            <v>0</v>
          </cell>
          <cell r="F405">
            <v>0</v>
          </cell>
          <cell r="G405">
            <v>0</v>
          </cell>
          <cell r="H405">
            <v>0</v>
          </cell>
          <cell r="I405">
            <v>0</v>
          </cell>
          <cell r="J405">
            <v>75048981.458800092</v>
          </cell>
        </row>
        <row r="406">
          <cell r="A406">
            <v>389</v>
          </cell>
          <cell r="B406">
            <v>54058</v>
          </cell>
          <cell r="C406">
            <v>0</v>
          </cell>
          <cell r="D406">
            <v>8755294.3428916689</v>
          </cell>
          <cell r="E406">
            <v>0</v>
          </cell>
          <cell r="F406">
            <v>0</v>
          </cell>
          <cell r="G406">
            <v>0</v>
          </cell>
          <cell r="H406">
            <v>0</v>
          </cell>
          <cell r="I406">
            <v>0</v>
          </cell>
          <cell r="J406">
            <v>75048981.458800092</v>
          </cell>
        </row>
        <row r="407">
          <cell r="A407">
            <v>390</v>
          </cell>
          <cell r="B407">
            <v>54089</v>
          </cell>
          <cell r="C407">
            <v>0</v>
          </cell>
          <cell r="D407">
            <v>8755294.3428916689</v>
          </cell>
          <cell r="E407">
            <v>0</v>
          </cell>
          <cell r="F407">
            <v>0</v>
          </cell>
          <cell r="G407">
            <v>0</v>
          </cell>
          <cell r="H407">
            <v>0</v>
          </cell>
          <cell r="I407">
            <v>0</v>
          </cell>
          <cell r="J407">
            <v>75048981.458800092</v>
          </cell>
        </row>
        <row r="408">
          <cell r="A408">
            <v>391</v>
          </cell>
          <cell r="B408">
            <v>54118</v>
          </cell>
          <cell r="C408">
            <v>0</v>
          </cell>
          <cell r="D408">
            <v>8755294.3428916689</v>
          </cell>
          <cell r="E408">
            <v>0</v>
          </cell>
          <cell r="F408">
            <v>0</v>
          </cell>
          <cell r="G408">
            <v>0</v>
          </cell>
          <cell r="H408">
            <v>0</v>
          </cell>
          <cell r="I408">
            <v>0</v>
          </cell>
          <cell r="J408">
            <v>75048981.458800092</v>
          </cell>
        </row>
        <row r="409">
          <cell r="A409">
            <v>392</v>
          </cell>
          <cell r="B409">
            <v>54149</v>
          </cell>
          <cell r="C409">
            <v>0</v>
          </cell>
          <cell r="D409">
            <v>8755294.3428916689</v>
          </cell>
          <cell r="E409">
            <v>0</v>
          </cell>
          <cell r="F409">
            <v>0</v>
          </cell>
          <cell r="G409">
            <v>0</v>
          </cell>
          <cell r="H409">
            <v>0</v>
          </cell>
          <cell r="I409">
            <v>0</v>
          </cell>
          <cell r="J409">
            <v>75048981.458800092</v>
          </cell>
        </row>
        <row r="410">
          <cell r="A410">
            <v>393</v>
          </cell>
          <cell r="B410">
            <v>54179</v>
          </cell>
          <cell r="C410">
            <v>0</v>
          </cell>
          <cell r="D410">
            <v>8755294.3428916689</v>
          </cell>
          <cell r="E410">
            <v>0</v>
          </cell>
          <cell r="F410">
            <v>0</v>
          </cell>
          <cell r="G410">
            <v>0</v>
          </cell>
          <cell r="H410">
            <v>0</v>
          </cell>
          <cell r="I410">
            <v>0</v>
          </cell>
          <cell r="J410">
            <v>75048981.458800092</v>
          </cell>
        </row>
        <row r="411">
          <cell r="A411">
            <v>394</v>
          </cell>
          <cell r="B411">
            <v>54210</v>
          </cell>
          <cell r="C411">
            <v>0</v>
          </cell>
          <cell r="D411">
            <v>8755294.3428916689</v>
          </cell>
          <cell r="E411">
            <v>0</v>
          </cell>
          <cell r="F411">
            <v>0</v>
          </cell>
          <cell r="G411">
            <v>0</v>
          </cell>
          <cell r="H411">
            <v>0</v>
          </cell>
          <cell r="I411">
            <v>0</v>
          </cell>
          <cell r="J411">
            <v>75048981.458800092</v>
          </cell>
        </row>
        <row r="412">
          <cell r="A412">
            <v>395</v>
          </cell>
          <cell r="B412">
            <v>54240</v>
          </cell>
          <cell r="C412">
            <v>0</v>
          </cell>
          <cell r="D412">
            <v>8755294.3428916689</v>
          </cell>
          <cell r="E412">
            <v>0</v>
          </cell>
          <cell r="F412">
            <v>0</v>
          </cell>
          <cell r="G412">
            <v>0</v>
          </cell>
          <cell r="H412">
            <v>0</v>
          </cell>
          <cell r="I412">
            <v>0</v>
          </cell>
          <cell r="J412">
            <v>75048981.458800092</v>
          </cell>
        </row>
        <row r="413">
          <cell r="A413">
            <v>396</v>
          </cell>
          <cell r="B413">
            <v>54271</v>
          </cell>
          <cell r="C413">
            <v>0</v>
          </cell>
          <cell r="D413">
            <v>8755294.3428916689</v>
          </cell>
          <cell r="E413">
            <v>0</v>
          </cell>
          <cell r="F413">
            <v>0</v>
          </cell>
          <cell r="G413">
            <v>0</v>
          </cell>
          <cell r="H413">
            <v>0</v>
          </cell>
          <cell r="I413">
            <v>0</v>
          </cell>
          <cell r="J413">
            <v>75048981.458800092</v>
          </cell>
        </row>
        <row r="414">
          <cell r="A414">
            <v>397</v>
          </cell>
          <cell r="B414">
            <v>54302</v>
          </cell>
          <cell r="C414">
            <v>0</v>
          </cell>
          <cell r="D414">
            <v>8755294.3428916689</v>
          </cell>
          <cell r="E414">
            <v>0</v>
          </cell>
          <cell r="F414">
            <v>0</v>
          </cell>
          <cell r="G414">
            <v>0</v>
          </cell>
          <cell r="H414">
            <v>0</v>
          </cell>
          <cell r="I414">
            <v>0</v>
          </cell>
          <cell r="J414">
            <v>75048981.458800092</v>
          </cell>
        </row>
        <row r="415">
          <cell r="A415">
            <v>398</v>
          </cell>
          <cell r="B415">
            <v>54332</v>
          </cell>
          <cell r="C415">
            <v>0</v>
          </cell>
          <cell r="D415">
            <v>8755294.3428916689</v>
          </cell>
          <cell r="E415">
            <v>0</v>
          </cell>
          <cell r="F415">
            <v>0</v>
          </cell>
          <cell r="G415">
            <v>0</v>
          </cell>
          <cell r="H415">
            <v>0</v>
          </cell>
          <cell r="I415">
            <v>0</v>
          </cell>
          <cell r="J415">
            <v>75048981.458800092</v>
          </cell>
        </row>
        <row r="416">
          <cell r="A416">
            <v>399</v>
          </cell>
          <cell r="B416">
            <v>54363</v>
          </cell>
          <cell r="C416">
            <v>0</v>
          </cell>
          <cell r="D416">
            <v>8755294.3428916689</v>
          </cell>
          <cell r="E416">
            <v>0</v>
          </cell>
          <cell r="F416">
            <v>0</v>
          </cell>
          <cell r="G416">
            <v>0</v>
          </cell>
          <cell r="H416">
            <v>0</v>
          </cell>
          <cell r="I416">
            <v>0</v>
          </cell>
          <cell r="J416">
            <v>75048981.458800092</v>
          </cell>
        </row>
        <row r="417">
          <cell r="A417">
            <v>400</v>
          </cell>
          <cell r="B417">
            <v>54393</v>
          </cell>
          <cell r="C417">
            <v>0</v>
          </cell>
          <cell r="D417">
            <v>8755294.3428916689</v>
          </cell>
          <cell r="E417">
            <v>0</v>
          </cell>
          <cell r="F417">
            <v>0</v>
          </cell>
          <cell r="G417">
            <v>0</v>
          </cell>
          <cell r="H417">
            <v>0</v>
          </cell>
          <cell r="I417">
            <v>0</v>
          </cell>
          <cell r="J417">
            <v>75048981.458800092</v>
          </cell>
        </row>
        <row r="418">
          <cell r="A418">
            <v>401</v>
          </cell>
          <cell r="B418">
            <v>54424</v>
          </cell>
          <cell r="C418">
            <v>0</v>
          </cell>
          <cell r="D418">
            <v>8755294.3428916689</v>
          </cell>
          <cell r="E418">
            <v>0</v>
          </cell>
          <cell r="F418">
            <v>0</v>
          </cell>
          <cell r="G418">
            <v>0</v>
          </cell>
          <cell r="H418">
            <v>0</v>
          </cell>
          <cell r="I418">
            <v>0</v>
          </cell>
          <cell r="J418">
            <v>75048981.458800092</v>
          </cell>
        </row>
        <row r="419">
          <cell r="A419">
            <v>402</v>
          </cell>
          <cell r="B419">
            <v>54455</v>
          </cell>
          <cell r="C419">
            <v>0</v>
          </cell>
          <cell r="D419">
            <v>8755294.3428916689</v>
          </cell>
          <cell r="E419">
            <v>0</v>
          </cell>
          <cell r="F419">
            <v>0</v>
          </cell>
          <cell r="G419">
            <v>0</v>
          </cell>
          <cell r="H419">
            <v>0</v>
          </cell>
          <cell r="I419">
            <v>0</v>
          </cell>
          <cell r="J419">
            <v>75048981.458800092</v>
          </cell>
        </row>
        <row r="420">
          <cell r="A420">
            <v>403</v>
          </cell>
          <cell r="B420">
            <v>54483</v>
          </cell>
          <cell r="C420">
            <v>0</v>
          </cell>
          <cell r="D420">
            <v>8755294.3428916689</v>
          </cell>
          <cell r="E420">
            <v>0</v>
          </cell>
          <cell r="F420">
            <v>0</v>
          </cell>
          <cell r="G420">
            <v>0</v>
          </cell>
          <cell r="H420">
            <v>0</v>
          </cell>
          <cell r="I420">
            <v>0</v>
          </cell>
          <cell r="J420">
            <v>75048981.458800092</v>
          </cell>
        </row>
        <row r="421">
          <cell r="A421">
            <v>404</v>
          </cell>
          <cell r="B421">
            <v>54514</v>
          </cell>
          <cell r="C421">
            <v>0</v>
          </cell>
          <cell r="D421">
            <v>8755294.3428916689</v>
          </cell>
          <cell r="E421">
            <v>0</v>
          </cell>
          <cell r="F421">
            <v>0</v>
          </cell>
          <cell r="G421">
            <v>0</v>
          </cell>
          <cell r="H421">
            <v>0</v>
          </cell>
          <cell r="I421">
            <v>0</v>
          </cell>
          <cell r="J421">
            <v>75048981.458800092</v>
          </cell>
        </row>
        <row r="422">
          <cell r="A422">
            <v>405</v>
          </cell>
          <cell r="B422">
            <v>54544</v>
          </cell>
          <cell r="C422">
            <v>0</v>
          </cell>
          <cell r="D422">
            <v>8755294.3428916689</v>
          </cell>
          <cell r="E422">
            <v>0</v>
          </cell>
          <cell r="F422">
            <v>0</v>
          </cell>
          <cell r="G422">
            <v>0</v>
          </cell>
          <cell r="H422">
            <v>0</v>
          </cell>
          <cell r="I422">
            <v>0</v>
          </cell>
          <cell r="J422">
            <v>75048981.458800092</v>
          </cell>
        </row>
        <row r="423">
          <cell r="A423">
            <v>406</v>
          </cell>
          <cell r="B423">
            <v>54575</v>
          </cell>
          <cell r="C423">
            <v>0</v>
          </cell>
          <cell r="D423">
            <v>8755294.3428916689</v>
          </cell>
          <cell r="E423">
            <v>0</v>
          </cell>
          <cell r="F423">
            <v>0</v>
          </cell>
          <cell r="G423">
            <v>0</v>
          </cell>
          <cell r="H423">
            <v>0</v>
          </cell>
          <cell r="I423">
            <v>0</v>
          </cell>
          <cell r="J423">
            <v>75048981.458800092</v>
          </cell>
        </row>
        <row r="424">
          <cell r="A424">
            <v>407</v>
          </cell>
          <cell r="B424">
            <v>54605</v>
          </cell>
          <cell r="C424">
            <v>0</v>
          </cell>
          <cell r="D424">
            <v>8755294.3428916689</v>
          </cell>
          <cell r="E424">
            <v>0</v>
          </cell>
          <cell r="F424">
            <v>0</v>
          </cell>
          <cell r="G424">
            <v>0</v>
          </cell>
          <cell r="H424">
            <v>0</v>
          </cell>
          <cell r="I424">
            <v>0</v>
          </cell>
          <cell r="J424">
            <v>75048981.458800092</v>
          </cell>
        </row>
        <row r="425">
          <cell r="A425">
            <v>408</v>
          </cell>
          <cell r="B425">
            <v>54636</v>
          </cell>
          <cell r="C425">
            <v>0</v>
          </cell>
          <cell r="D425">
            <v>8755294.3428916689</v>
          </cell>
          <cell r="E425">
            <v>0</v>
          </cell>
          <cell r="F425">
            <v>0</v>
          </cell>
          <cell r="G425">
            <v>0</v>
          </cell>
          <cell r="H425">
            <v>0</v>
          </cell>
          <cell r="I425">
            <v>0</v>
          </cell>
          <cell r="J425">
            <v>75048981.458800092</v>
          </cell>
        </row>
        <row r="426">
          <cell r="A426">
            <v>409</v>
          </cell>
          <cell r="B426">
            <v>54667</v>
          </cell>
          <cell r="C426">
            <v>0</v>
          </cell>
          <cell r="D426">
            <v>8755294.3428916689</v>
          </cell>
          <cell r="E426">
            <v>0</v>
          </cell>
          <cell r="F426">
            <v>0</v>
          </cell>
          <cell r="G426">
            <v>0</v>
          </cell>
          <cell r="H426">
            <v>0</v>
          </cell>
          <cell r="I426">
            <v>0</v>
          </cell>
          <cell r="J426">
            <v>75048981.458800092</v>
          </cell>
        </row>
        <row r="427">
          <cell r="A427">
            <v>410</v>
          </cell>
          <cell r="B427">
            <v>54697</v>
          </cell>
          <cell r="C427">
            <v>0</v>
          </cell>
          <cell r="D427">
            <v>8755294.3428916689</v>
          </cell>
          <cell r="E427">
            <v>0</v>
          </cell>
          <cell r="F427">
            <v>0</v>
          </cell>
          <cell r="G427">
            <v>0</v>
          </cell>
          <cell r="H427">
            <v>0</v>
          </cell>
          <cell r="I427">
            <v>0</v>
          </cell>
          <cell r="J427">
            <v>75048981.458800092</v>
          </cell>
        </row>
        <row r="428">
          <cell r="A428">
            <v>411</v>
          </cell>
          <cell r="B428">
            <v>54728</v>
          </cell>
          <cell r="C428">
            <v>0</v>
          </cell>
          <cell r="D428">
            <v>8755294.3428916689</v>
          </cell>
          <cell r="E428">
            <v>0</v>
          </cell>
          <cell r="F428">
            <v>0</v>
          </cell>
          <cell r="G428">
            <v>0</v>
          </cell>
          <cell r="H428">
            <v>0</v>
          </cell>
          <cell r="I428">
            <v>0</v>
          </cell>
          <cell r="J428">
            <v>75048981.458800092</v>
          </cell>
        </row>
        <row r="429">
          <cell r="A429">
            <v>412</v>
          </cell>
          <cell r="B429">
            <v>54758</v>
          </cell>
          <cell r="C429">
            <v>0</v>
          </cell>
          <cell r="D429">
            <v>8755294.3428916689</v>
          </cell>
          <cell r="E429">
            <v>0</v>
          </cell>
          <cell r="F429">
            <v>0</v>
          </cell>
          <cell r="G429">
            <v>0</v>
          </cell>
          <cell r="H429">
            <v>0</v>
          </cell>
          <cell r="I429">
            <v>0</v>
          </cell>
          <cell r="J429">
            <v>75048981.458800092</v>
          </cell>
        </row>
        <row r="430">
          <cell r="A430">
            <v>413</v>
          </cell>
          <cell r="B430">
            <v>54789</v>
          </cell>
          <cell r="C430">
            <v>0</v>
          </cell>
          <cell r="D430">
            <v>8755294.3428916689</v>
          </cell>
          <cell r="E430">
            <v>0</v>
          </cell>
          <cell r="F430">
            <v>0</v>
          </cell>
          <cell r="G430">
            <v>0</v>
          </cell>
          <cell r="H430">
            <v>0</v>
          </cell>
          <cell r="I430">
            <v>0</v>
          </cell>
          <cell r="J430">
            <v>75048981.458800092</v>
          </cell>
        </row>
        <row r="431">
          <cell r="A431">
            <v>414</v>
          </cell>
          <cell r="B431">
            <v>54820</v>
          </cell>
          <cell r="C431">
            <v>0</v>
          </cell>
          <cell r="D431">
            <v>8755294.3428916689</v>
          </cell>
          <cell r="E431">
            <v>0</v>
          </cell>
          <cell r="F431">
            <v>0</v>
          </cell>
          <cell r="G431">
            <v>0</v>
          </cell>
          <cell r="H431">
            <v>0</v>
          </cell>
          <cell r="I431">
            <v>0</v>
          </cell>
          <cell r="J431">
            <v>75048981.458800092</v>
          </cell>
        </row>
        <row r="432">
          <cell r="A432">
            <v>415</v>
          </cell>
          <cell r="B432">
            <v>54848</v>
          </cell>
          <cell r="C432">
            <v>0</v>
          </cell>
          <cell r="D432">
            <v>8755294.3428916689</v>
          </cell>
          <cell r="E432">
            <v>0</v>
          </cell>
          <cell r="F432">
            <v>0</v>
          </cell>
          <cell r="G432">
            <v>0</v>
          </cell>
          <cell r="H432">
            <v>0</v>
          </cell>
          <cell r="I432">
            <v>0</v>
          </cell>
          <cell r="J432">
            <v>75048981.458800092</v>
          </cell>
        </row>
        <row r="433">
          <cell r="A433">
            <v>416</v>
          </cell>
          <cell r="B433">
            <v>54879</v>
          </cell>
          <cell r="C433">
            <v>0</v>
          </cell>
          <cell r="D433">
            <v>8755294.3428916689</v>
          </cell>
          <cell r="E433">
            <v>0</v>
          </cell>
          <cell r="F433">
            <v>0</v>
          </cell>
          <cell r="G433">
            <v>0</v>
          </cell>
          <cell r="H433">
            <v>0</v>
          </cell>
          <cell r="I433">
            <v>0</v>
          </cell>
          <cell r="J433">
            <v>75048981.458800092</v>
          </cell>
        </row>
        <row r="434">
          <cell r="A434">
            <v>417</v>
          </cell>
          <cell r="B434">
            <v>54909</v>
          </cell>
          <cell r="C434">
            <v>0</v>
          </cell>
          <cell r="D434">
            <v>8755294.3428916689</v>
          </cell>
          <cell r="E434">
            <v>0</v>
          </cell>
          <cell r="F434">
            <v>0</v>
          </cell>
          <cell r="G434">
            <v>0</v>
          </cell>
          <cell r="H434">
            <v>0</v>
          </cell>
          <cell r="I434">
            <v>0</v>
          </cell>
          <cell r="J434">
            <v>75048981.458800092</v>
          </cell>
        </row>
        <row r="435">
          <cell r="A435">
            <v>418</v>
          </cell>
          <cell r="B435">
            <v>54940</v>
          </cell>
          <cell r="C435">
            <v>0</v>
          </cell>
          <cell r="D435">
            <v>8755294.3428916689</v>
          </cell>
          <cell r="E435">
            <v>0</v>
          </cell>
          <cell r="F435">
            <v>0</v>
          </cell>
          <cell r="G435">
            <v>0</v>
          </cell>
          <cell r="H435">
            <v>0</v>
          </cell>
          <cell r="I435">
            <v>0</v>
          </cell>
          <cell r="J435">
            <v>75048981.458800092</v>
          </cell>
        </row>
        <row r="436">
          <cell r="A436">
            <v>419</v>
          </cell>
          <cell r="B436">
            <v>54970</v>
          </cell>
          <cell r="C436">
            <v>0</v>
          </cell>
          <cell r="D436">
            <v>8755294.3428916689</v>
          </cell>
          <cell r="E436">
            <v>0</v>
          </cell>
          <cell r="F436">
            <v>0</v>
          </cell>
          <cell r="G436">
            <v>0</v>
          </cell>
          <cell r="H436">
            <v>0</v>
          </cell>
          <cell r="I436">
            <v>0</v>
          </cell>
          <cell r="J436">
            <v>75048981.458800092</v>
          </cell>
        </row>
        <row r="437">
          <cell r="A437">
            <v>420</v>
          </cell>
          <cell r="B437">
            <v>55001</v>
          </cell>
          <cell r="C437">
            <v>0</v>
          </cell>
          <cell r="D437">
            <v>8755294.3428916689</v>
          </cell>
          <cell r="E437">
            <v>0</v>
          </cell>
          <cell r="F437">
            <v>0</v>
          </cell>
          <cell r="G437">
            <v>0</v>
          </cell>
          <cell r="H437">
            <v>0</v>
          </cell>
          <cell r="I437">
            <v>0</v>
          </cell>
          <cell r="J437">
            <v>75048981.458800092</v>
          </cell>
        </row>
        <row r="438">
          <cell r="A438">
            <v>421</v>
          </cell>
          <cell r="B438">
            <v>55032</v>
          </cell>
          <cell r="C438">
            <v>0</v>
          </cell>
          <cell r="D438">
            <v>8755294.3428916689</v>
          </cell>
          <cell r="E438">
            <v>0</v>
          </cell>
          <cell r="F438">
            <v>0</v>
          </cell>
          <cell r="G438">
            <v>0</v>
          </cell>
          <cell r="H438">
            <v>0</v>
          </cell>
          <cell r="I438">
            <v>0</v>
          </cell>
          <cell r="J438">
            <v>75048981.458800092</v>
          </cell>
        </row>
        <row r="439">
          <cell r="A439">
            <v>422</v>
          </cell>
          <cell r="B439">
            <v>55062</v>
          </cell>
          <cell r="C439">
            <v>0</v>
          </cell>
          <cell r="D439">
            <v>8755294.3428916689</v>
          </cell>
          <cell r="E439">
            <v>0</v>
          </cell>
          <cell r="F439">
            <v>0</v>
          </cell>
          <cell r="G439">
            <v>0</v>
          </cell>
          <cell r="H439">
            <v>0</v>
          </cell>
          <cell r="I439">
            <v>0</v>
          </cell>
          <cell r="J439">
            <v>75048981.458800092</v>
          </cell>
        </row>
        <row r="440">
          <cell r="A440">
            <v>423</v>
          </cell>
          <cell r="B440">
            <v>55093</v>
          </cell>
          <cell r="C440">
            <v>0</v>
          </cell>
          <cell r="D440">
            <v>8755294.3428916689</v>
          </cell>
          <cell r="E440">
            <v>0</v>
          </cell>
          <cell r="F440">
            <v>0</v>
          </cell>
          <cell r="G440">
            <v>0</v>
          </cell>
          <cell r="H440">
            <v>0</v>
          </cell>
          <cell r="I440">
            <v>0</v>
          </cell>
          <cell r="J440">
            <v>75048981.458800092</v>
          </cell>
        </row>
        <row r="441">
          <cell r="A441">
            <v>424</v>
          </cell>
          <cell r="B441">
            <v>55123</v>
          </cell>
          <cell r="C441">
            <v>0</v>
          </cell>
          <cell r="D441">
            <v>8755294.3428916689</v>
          </cell>
          <cell r="E441">
            <v>0</v>
          </cell>
          <cell r="F441">
            <v>0</v>
          </cell>
          <cell r="G441">
            <v>0</v>
          </cell>
          <cell r="H441">
            <v>0</v>
          </cell>
          <cell r="I441">
            <v>0</v>
          </cell>
          <cell r="J441">
            <v>75048981.458800092</v>
          </cell>
        </row>
        <row r="442">
          <cell r="A442">
            <v>425</v>
          </cell>
          <cell r="B442">
            <v>55154</v>
          </cell>
          <cell r="C442">
            <v>0</v>
          </cell>
          <cell r="D442">
            <v>8755294.3428916689</v>
          </cell>
          <cell r="E442">
            <v>0</v>
          </cell>
          <cell r="F442">
            <v>0</v>
          </cell>
          <cell r="G442">
            <v>0</v>
          </cell>
          <cell r="H442">
            <v>0</v>
          </cell>
          <cell r="I442">
            <v>0</v>
          </cell>
          <cell r="J442">
            <v>75048981.458800092</v>
          </cell>
        </row>
        <row r="443">
          <cell r="A443">
            <v>426</v>
          </cell>
          <cell r="B443">
            <v>55185</v>
          </cell>
          <cell r="C443">
            <v>0</v>
          </cell>
          <cell r="D443">
            <v>8755294.3428916689</v>
          </cell>
          <cell r="E443">
            <v>0</v>
          </cell>
          <cell r="F443">
            <v>0</v>
          </cell>
          <cell r="G443">
            <v>0</v>
          </cell>
          <cell r="H443">
            <v>0</v>
          </cell>
          <cell r="I443">
            <v>0</v>
          </cell>
          <cell r="J443">
            <v>75048981.458800092</v>
          </cell>
        </row>
        <row r="444">
          <cell r="A444">
            <v>427</v>
          </cell>
          <cell r="B444">
            <v>55213</v>
          </cell>
          <cell r="C444">
            <v>0</v>
          </cell>
          <cell r="D444">
            <v>8755294.3428916689</v>
          </cell>
          <cell r="E444">
            <v>0</v>
          </cell>
          <cell r="F444">
            <v>0</v>
          </cell>
          <cell r="G444">
            <v>0</v>
          </cell>
          <cell r="H444">
            <v>0</v>
          </cell>
          <cell r="I444">
            <v>0</v>
          </cell>
          <cell r="J444">
            <v>75048981.458800092</v>
          </cell>
        </row>
        <row r="445">
          <cell r="A445">
            <v>428</v>
          </cell>
          <cell r="B445">
            <v>55244</v>
          </cell>
          <cell r="C445">
            <v>0</v>
          </cell>
          <cell r="D445">
            <v>8755294.3428916689</v>
          </cell>
          <cell r="E445">
            <v>0</v>
          </cell>
          <cell r="F445">
            <v>0</v>
          </cell>
          <cell r="G445">
            <v>0</v>
          </cell>
          <cell r="H445">
            <v>0</v>
          </cell>
          <cell r="I445">
            <v>0</v>
          </cell>
          <cell r="J445">
            <v>75048981.458800092</v>
          </cell>
        </row>
        <row r="446">
          <cell r="A446">
            <v>429</v>
          </cell>
          <cell r="B446">
            <v>55274</v>
          </cell>
          <cell r="C446">
            <v>0</v>
          </cell>
          <cell r="D446">
            <v>8755294.3428916689</v>
          </cell>
          <cell r="E446">
            <v>0</v>
          </cell>
          <cell r="F446">
            <v>0</v>
          </cell>
          <cell r="G446">
            <v>0</v>
          </cell>
          <cell r="H446">
            <v>0</v>
          </cell>
          <cell r="I446">
            <v>0</v>
          </cell>
          <cell r="J446">
            <v>75048981.458800092</v>
          </cell>
        </row>
        <row r="447">
          <cell r="A447">
            <v>430</v>
          </cell>
          <cell r="B447">
            <v>55305</v>
          </cell>
          <cell r="C447">
            <v>0</v>
          </cell>
          <cell r="D447">
            <v>8755294.3428916689</v>
          </cell>
          <cell r="E447">
            <v>0</v>
          </cell>
          <cell r="F447">
            <v>0</v>
          </cell>
          <cell r="G447">
            <v>0</v>
          </cell>
          <cell r="H447">
            <v>0</v>
          </cell>
          <cell r="I447">
            <v>0</v>
          </cell>
          <cell r="J447">
            <v>75048981.458800092</v>
          </cell>
        </row>
        <row r="448">
          <cell r="A448">
            <v>431</v>
          </cell>
          <cell r="B448">
            <v>55335</v>
          </cell>
          <cell r="C448">
            <v>0</v>
          </cell>
          <cell r="D448">
            <v>8755294.3428916689</v>
          </cell>
          <cell r="E448">
            <v>0</v>
          </cell>
          <cell r="F448">
            <v>0</v>
          </cell>
          <cell r="G448">
            <v>0</v>
          </cell>
          <cell r="H448">
            <v>0</v>
          </cell>
          <cell r="I448">
            <v>0</v>
          </cell>
          <cell r="J448">
            <v>75048981.458800092</v>
          </cell>
        </row>
        <row r="449">
          <cell r="A449">
            <v>432</v>
          </cell>
          <cell r="B449">
            <v>55366</v>
          </cell>
          <cell r="C449">
            <v>0</v>
          </cell>
          <cell r="D449">
            <v>8755294.3428916689</v>
          </cell>
          <cell r="E449">
            <v>0</v>
          </cell>
          <cell r="F449">
            <v>0</v>
          </cell>
          <cell r="G449">
            <v>0</v>
          </cell>
          <cell r="H449">
            <v>0</v>
          </cell>
          <cell r="I449">
            <v>0</v>
          </cell>
          <cell r="J449">
            <v>75048981.458800092</v>
          </cell>
        </row>
        <row r="450">
          <cell r="A450">
            <v>433</v>
          </cell>
          <cell r="B450">
            <v>55397</v>
          </cell>
          <cell r="C450">
            <v>0</v>
          </cell>
          <cell r="D450">
            <v>8755294.3428916689</v>
          </cell>
          <cell r="E450">
            <v>0</v>
          </cell>
          <cell r="F450">
            <v>0</v>
          </cell>
          <cell r="G450">
            <v>0</v>
          </cell>
          <cell r="H450">
            <v>0</v>
          </cell>
          <cell r="I450">
            <v>0</v>
          </cell>
          <cell r="J450">
            <v>75048981.458800092</v>
          </cell>
        </row>
        <row r="451">
          <cell r="A451">
            <v>434</v>
          </cell>
          <cell r="B451">
            <v>55427</v>
          </cell>
          <cell r="C451">
            <v>0</v>
          </cell>
          <cell r="D451">
            <v>8755294.3428916689</v>
          </cell>
          <cell r="E451">
            <v>0</v>
          </cell>
          <cell r="F451">
            <v>0</v>
          </cell>
          <cell r="G451">
            <v>0</v>
          </cell>
          <cell r="H451">
            <v>0</v>
          </cell>
          <cell r="I451">
            <v>0</v>
          </cell>
          <cell r="J451">
            <v>75048981.458800092</v>
          </cell>
        </row>
        <row r="452">
          <cell r="A452">
            <v>435</v>
          </cell>
          <cell r="B452">
            <v>55458</v>
          </cell>
          <cell r="C452">
            <v>0</v>
          </cell>
          <cell r="D452">
            <v>8755294.3428916689</v>
          </cell>
          <cell r="E452">
            <v>0</v>
          </cell>
          <cell r="F452">
            <v>0</v>
          </cell>
          <cell r="G452">
            <v>0</v>
          </cell>
          <cell r="H452">
            <v>0</v>
          </cell>
          <cell r="I452">
            <v>0</v>
          </cell>
          <cell r="J452">
            <v>75048981.458800092</v>
          </cell>
        </row>
        <row r="453">
          <cell r="A453">
            <v>436</v>
          </cell>
          <cell r="B453">
            <v>55488</v>
          </cell>
          <cell r="C453">
            <v>0</v>
          </cell>
          <cell r="D453">
            <v>8755294.3428916689</v>
          </cell>
          <cell r="E453">
            <v>0</v>
          </cell>
          <cell r="F453">
            <v>0</v>
          </cell>
          <cell r="G453">
            <v>0</v>
          </cell>
          <cell r="H453">
            <v>0</v>
          </cell>
          <cell r="I453">
            <v>0</v>
          </cell>
          <cell r="J453">
            <v>75048981.458800092</v>
          </cell>
        </row>
        <row r="454">
          <cell r="A454">
            <v>437</v>
          </cell>
          <cell r="B454">
            <v>55519</v>
          </cell>
          <cell r="C454">
            <v>0</v>
          </cell>
          <cell r="D454">
            <v>8755294.3428916689</v>
          </cell>
          <cell r="E454">
            <v>0</v>
          </cell>
          <cell r="F454">
            <v>0</v>
          </cell>
          <cell r="G454">
            <v>0</v>
          </cell>
          <cell r="H454">
            <v>0</v>
          </cell>
          <cell r="I454">
            <v>0</v>
          </cell>
          <cell r="J454">
            <v>75048981.458800092</v>
          </cell>
        </row>
        <row r="455">
          <cell r="A455">
            <v>438</v>
          </cell>
          <cell r="B455">
            <v>55550</v>
          </cell>
          <cell r="C455">
            <v>0</v>
          </cell>
          <cell r="D455">
            <v>8755294.3428916689</v>
          </cell>
          <cell r="E455">
            <v>0</v>
          </cell>
          <cell r="F455">
            <v>0</v>
          </cell>
          <cell r="G455">
            <v>0</v>
          </cell>
          <cell r="H455">
            <v>0</v>
          </cell>
          <cell r="I455">
            <v>0</v>
          </cell>
          <cell r="J455">
            <v>75048981.458800092</v>
          </cell>
        </row>
        <row r="456">
          <cell r="A456">
            <v>439</v>
          </cell>
          <cell r="B456">
            <v>55579</v>
          </cell>
          <cell r="C456">
            <v>0</v>
          </cell>
          <cell r="D456">
            <v>8755294.3428916689</v>
          </cell>
          <cell r="E456">
            <v>0</v>
          </cell>
          <cell r="F456">
            <v>0</v>
          </cell>
          <cell r="G456">
            <v>0</v>
          </cell>
          <cell r="H456">
            <v>0</v>
          </cell>
          <cell r="I456">
            <v>0</v>
          </cell>
          <cell r="J456">
            <v>75048981.458800092</v>
          </cell>
        </row>
        <row r="457">
          <cell r="A457">
            <v>440</v>
          </cell>
          <cell r="B457">
            <v>55610</v>
          </cell>
          <cell r="C457">
            <v>0</v>
          </cell>
          <cell r="D457">
            <v>8755294.3428916689</v>
          </cell>
          <cell r="E457">
            <v>0</v>
          </cell>
          <cell r="F457">
            <v>0</v>
          </cell>
          <cell r="G457">
            <v>0</v>
          </cell>
          <cell r="H457">
            <v>0</v>
          </cell>
          <cell r="I457">
            <v>0</v>
          </cell>
          <cell r="J457">
            <v>75048981.458800092</v>
          </cell>
        </row>
        <row r="458">
          <cell r="A458">
            <v>441</v>
          </cell>
          <cell r="B458">
            <v>55640</v>
          </cell>
          <cell r="C458">
            <v>0</v>
          </cell>
          <cell r="D458">
            <v>8755294.3428916689</v>
          </cell>
          <cell r="E458">
            <v>0</v>
          </cell>
          <cell r="F458">
            <v>0</v>
          </cell>
          <cell r="G458">
            <v>0</v>
          </cell>
          <cell r="H458">
            <v>0</v>
          </cell>
          <cell r="I458">
            <v>0</v>
          </cell>
          <cell r="J458">
            <v>75048981.458800092</v>
          </cell>
        </row>
        <row r="459">
          <cell r="A459">
            <v>442</v>
          </cell>
          <cell r="B459">
            <v>55671</v>
          </cell>
          <cell r="C459">
            <v>0</v>
          </cell>
          <cell r="D459">
            <v>8755294.3428916689</v>
          </cell>
          <cell r="E459">
            <v>0</v>
          </cell>
          <cell r="F459">
            <v>0</v>
          </cell>
          <cell r="G459">
            <v>0</v>
          </cell>
          <cell r="H459">
            <v>0</v>
          </cell>
          <cell r="I459">
            <v>0</v>
          </cell>
          <cell r="J459">
            <v>75048981.458800092</v>
          </cell>
        </row>
        <row r="460">
          <cell r="A460">
            <v>443</v>
          </cell>
          <cell r="B460">
            <v>55701</v>
          </cell>
          <cell r="C460">
            <v>0</v>
          </cell>
          <cell r="D460">
            <v>8755294.3428916689</v>
          </cell>
          <cell r="E460">
            <v>0</v>
          </cell>
          <cell r="F460">
            <v>0</v>
          </cell>
          <cell r="G460">
            <v>0</v>
          </cell>
          <cell r="H460">
            <v>0</v>
          </cell>
          <cell r="I460">
            <v>0</v>
          </cell>
          <cell r="J460">
            <v>75048981.458800092</v>
          </cell>
        </row>
        <row r="461">
          <cell r="A461">
            <v>444</v>
          </cell>
          <cell r="B461">
            <v>55732</v>
          </cell>
          <cell r="C461">
            <v>0</v>
          </cell>
          <cell r="D461">
            <v>8755294.3428916689</v>
          </cell>
          <cell r="E461">
            <v>0</v>
          </cell>
          <cell r="F461">
            <v>0</v>
          </cell>
          <cell r="G461">
            <v>0</v>
          </cell>
          <cell r="H461">
            <v>0</v>
          </cell>
          <cell r="I461">
            <v>0</v>
          </cell>
          <cell r="J461">
            <v>75048981.458800092</v>
          </cell>
        </row>
        <row r="462">
          <cell r="A462">
            <v>445</v>
          </cell>
          <cell r="B462">
            <v>55763</v>
          </cell>
          <cell r="C462">
            <v>0</v>
          </cell>
          <cell r="D462">
            <v>8755294.3428916689</v>
          </cell>
          <cell r="E462">
            <v>0</v>
          </cell>
          <cell r="F462">
            <v>0</v>
          </cell>
          <cell r="G462">
            <v>0</v>
          </cell>
          <cell r="H462">
            <v>0</v>
          </cell>
          <cell r="I462">
            <v>0</v>
          </cell>
          <cell r="J462">
            <v>75048981.458800092</v>
          </cell>
        </row>
        <row r="463">
          <cell r="A463">
            <v>446</v>
          </cell>
          <cell r="B463">
            <v>55793</v>
          </cell>
          <cell r="C463">
            <v>0</v>
          </cell>
          <cell r="D463">
            <v>8755294.3428916689</v>
          </cell>
          <cell r="E463">
            <v>0</v>
          </cell>
          <cell r="F463">
            <v>0</v>
          </cell>
          <cell r="G463">
            <v>0</v>
          </cell>
          <cell r="H463">
            <v>0</v>
          </cell>
          <cell r="I463">
            <v>0</v>
          </cell>
          <cell r="J463">
            <v>75048981.458800092</v>
          </cell>
        </row>
        <row r="464">
          <cell r="A464">
            <v>447</v>
          </cell>
          <cell r="B464">
            <v>55824</v>
          </cell>
          <cell r="C464">
            <v>0</v>
          </cell>
          <cell r="D464">
            <v>8755294.3428916689</v>
          </cell>
          <cell r="E464">
            <v>0</v>
          </cell>
          <cell r="F464">
            <v>0</v>
          </cell>
          <cell r="G464">
            <v>0</v>
          </cell>
          <cell r="H464">
            <v>0</v>
          </cell>
          <cell r="I464">
            <v>0</v>
          </cell>
          <cell r="J464">
            <v>75048981.458800092</v>
          </cell>
        </row>
        <row r="465">
          <cell r="A465">
            <v>448</v>
          </cell>
          <cell r="B465">
            <v>55854</v>
          </cell>
          <cell r="C465">
            <v>0</v>
          </cell>
          <cell r="D465">
            <v>8755294.3428916689</v>
          </cell>
          <cell r="E465">
            <v>0</v>
          </cell>
          <cell r="F465">
            <v>0</v>
          </cell>
          <cell r="G465">
            <v>0</v>
          </cell>
          <cell r="H465">
            <v>0</v>
          </cell>
          <cell r="I465">
            <v>0</v>
          </cell>
          <cell r="J465">
            <v>75048981.458800092</v>
          </cell>
        </row>
        <row r="466">
          <cell r="A466">
            <v>449</v>
          </cell>
          <cell r="B466">
            <v>55885</v>
          </cell>
          <cell r="C466">
            <v>0</v>
          </cell>
          <cell r="D466">
            <v>8755294.3428916689</v>
          </cell>
          <cell r="E466">
            <v>0</v>
          </cell>
          <cell r="F466">
            <v>0</v>
          </cell>
          <cell r="G466">
            <v>0</v>
          </cell>
          <cell r="H466">
            <v>0</v>
          </cell>
          <cell r="I466">
            <v>0</v>
          </cell>
          <cell r="J466">
            <v>75048981.458800092</v>
          </cell>
        </row>
        <row r="467">
          <cell r="A467">
            <v>450</v>
          </cell>
          <cell r="B467">
            <v>55916</v>
          </cell>
          <cell r="C467">
            <v>0</v>
          </cell>
          <cell r="D467">
            <v>8755294.3428916689</v>
          </cell>
          <cell r="E467">
            <v>0</v>
          </cell>
          <cell r="F467">
            <v>0</v>
          </cell>
          <cell r="G467">
            <v>0</v>
          </cell>
          <cell r="H467">
            <v>0</v>
          </cell>
          <cell r="I467">
            <v>0</v>
          </cell>
          <cell r="J467">
            <v>75048981.458800092</v>
          </cell>
        </row>
        <row r="468">
          <cell r="A468">
            <v>451</v>
          </cell>
          <cell r="B468">
            <v>55944</v>
          </cell>
          <cell r="C468">
            <v>0</v>
          </cell>
          <cell r="D468">
            <v>8755294.3428916689</v>
          </cell>
          <cell r="E468">
            <v>0</v>
          </cell>
          <cell r="F468">
            <v>0</v>
          </cell>
          <cell r="G468">
            <v>0</v>
          </cell>
          <cell r="H468">
            <v>0</v>
          </cell>
          <cell r="I468">
            <v>0</v>
          </cell>
          <cell r="J468">
            <v>75048981.458800092</v>
          </cell>
        </row>
        <row r="469">
          <cell r="A469">
            <v>452</v>
          </cell>
          <cell r="B469">
            <v>55975</v>
          </cell>
          <cell r="C469">
            <v>0</v>
          </cell>
          <cell r="D469">
            <v>8755294.3428916689</v>
          </cell>
          <cell r="E469">
            <v>0</v>
          </cell>
          <cell r="F469">
            <v>0</v>
          </cell>
          <cell r="G469">
            <v>0</v>
          </cell>
          <cell r="H469">
            <v>0</v>
          </cell>
          <cell r="I469">
            <v>0</v>
          </cell>
          <cell r="J469">
            <v>75048981.458800092</v>
          </cell>
        </row>
        <row r="470">
          <cell r="A470">
            <v>453</v>
          </cell>
          <cell r="B470">
            <v>56005</v>
          </cell>
          <cell r="C470">
            <v>0</v>
          </cell>
          <cell r="D470">
            <v>8755294.3428916689</v>
          </cell>
          <cell r="E470">
            <v>0</v>
          </cell>
          <cell r="F470">
            <v>0</v>
          </cell>
          <cell r="G470">
            <v>0</v>
          </cell>
          <cell r="H470">
            <v>0</v>
          </cell>
          <cell r="I470">
            <v>0</v>
          </cell>
          <cell r="J470">
            <v>75048981.458800092</v>
          </cell>
        </row>
        <row r="471">
          <cell r="A471">
            <v>454</v>
          </cell>
          <cell r="B471">
            <v>56036</v>
          </cell>
          <cell r="C471">
            <v>0</v>
          </cell>
          <cell r="D471">
            <v>8755294.3428916689</v>
          </cell>
          <cell r="E471">
            <v>0</v>
          </cell>
          <cell r="F471">
            <v>0</v>
          </cell>
          <cell r="G471">
            <v>0</v>
          </cell>
          <cell r="H471">
            <v>0</v>
          </cell>
          <cell r="I471">
            <v>0</v>
          </cell>
          <cell r="J471">
            <v>75048981.458800092</v>
          </cell>
        </row>
        <row r="472">
          <cell r="A472">
            <v>455</v>
          </cell>
          <cell r="B472">
            <v>56066</v>
          </cell>
          <cell r="C472">
            <v>0</v>
          </cell>
          <cell r="D472">
            <v>8755294.3428916689</v>
          </cell>
          <cell r="E472">
            <v>0</v>
          </cell>
          <cell r="F472">
            <v>0</v>
          </cell>
          <cell r="G472">
            <v>0</v>
          </cell>
          <cell r="H472">
            <v>0</v>
          </cell>
          <cell r="I472">
            <v>0</v>
          </cell>
          <cell r="J472">
            <v>75048981.458800092</v>
          </cell>
        </row>
        <row r="473">
          <cell r="A473">
            <v>456</v>
          </cell>
          <cell r="B473">
            <v>56097</v>
          </cell>
          <cell r="C473">
            <v>0</v>
          </cell>
          <cell r="D473">
            <v>8755294.3428916689</v>
          </cell>
          <cell r="E473">
            <v>0</v>
          </cell>
          <cell r="F473">
            <v>0</v>
          </cell>
          <cell r="G473">
            <v>0</v>
          </cell>
          <cell r="H473">
            <v>0</v>
          </cell>
          <cell r="I473">
            <v>0</v>
          </cell>
          <cell r="J473">
            <v>75048981.458800092</v>
          </cell>
        </row>
        <row r="474">
          <cell r="A474">
            <v>457</v>
          </cell>
          <cell r="B474">
            <v>56128</v>
          </cell>
          <cell r="C474">
            <v>0</v>
          </cell>
          <cell r="D474">
            <v>8755294.3428916689</v>
          </cell>
          <cell r="E474">
            <v>0</v>
          </cell>
          <cell r="F474">
            <v>0</v>
          </cell>
          <cell r="G474">
            <v>0</v>
          </cell>
          <cell r="H474">
            <v>0</v>
          </cell>
          <cell r="I474">
            <v>0</v>
          </cell>
          <cell r="J474">
            <v>75048981.458800092</v>
          </cell>
        </row>
        <row r="475">
          <cell r="A475">
            <v>458</v>
          </cell>
          <cell r="B475">
            <v>56158</v>
          </cell>
          <cell r="C475">
            <v>0</v>
          </cell>
          <cell r="D475">
            <v>8755294.3428916689</v>
          </cell>
          <cell r="E475">
            <v>0</v>
          </cell>
          <cell r="F475">
            <v>0</v>
          </cell>
          <cell r="G475">
            <v>0</v>
          </cell>
          <cell r="H475">
            <v>0</v>
          </cell>
          <cell r="I475">
            <v>0</v>
          </cell>
          <cell r="J475">
            <v>75048981.458800092</v>
          </cell>
        </row>
        <row r="476">
          <cell r="A476">
            <v>459</v>
          </cell>
          <cell r="B476">
            <v>56189</v>
          </cell>
          <cell r="C476">
            <v>0</v>
          </cell>
          <cell r="D476">
            <v>8755294.3428916689</v>
          </cell>
          <cell r="E476">
            <v>0</v>
          </cell>
          <cell r="F476">
            <v>0</v>
          </cell>
          <cell r="G476">
            <v>0</v>
          </cell>
          <cell r="H476">
            <v>0</v>
          </cell>
          <cell r="I476">
            <v>0</v>
          </cell>
          <cell r="J476">
            <v>75048981.458800092</v>
          </cell>
        </row>
        <row r="477">
          <cell r="A477">
            <v>460</v>
          </cell>
          <cell r="B477">
            <v>56219</v>
          </cell>
          <cell r="C477">
            <v>0</v>
          </cell>
          <cell r="D477">
            <v>8755294.3428916689</v>
          </cell>
          <cell r="E477">
            <v>0</v>
          </cell>
          <cell r="F477">
            <v>0</v>
          </cell>
          <cell r="G477">
            <v>0</v>
          </cell>
          <cell r="H477">
            <v>0</v>
          </cell>
          <cell r="I477">
            <v>0</v>
          </cell>
          <cell r="J477">
            <v>75048981.458800092</v>
          </cell>
        </row>
        <row r="478">
          <cell r="A478">
            <v>461</v>
          </cell>
          <cell r="B478">
            <v>56250</v>
          </cell>
          <cell r="C478">
            <v>0</v>
          </cell>
          <cell r="D478">
            <v>8755294.3428916689</v>
          </cell>
          <cell r="E478">
            <v>0</v>
          </cell>
          <cell r="F478">
            <v>0</v>
          </cell>
          <cell r="G478">
            <v>0</v>
          </cell>
          <cell r="H478">
            <v>0</v>
          </cell>
          <cell r="I478">
            <v>0</v>
          </cell>
          <cell r="J478">
            <v>75048981.458800092</v>
          </cell>
        </row>
        <row r="479">
          <cell r="A479">
            <v>462</v>
          </cell>
          <cell r="B479">
            <v>56281</v>
          </cell>
          <cell r="C479">
            <v>0</v>
          </cell>
          <cell r="D479">
            <v>8755294.3428916689</v>
          </cell>
          <cell r="E479">
            <v>0</v>
          </cell>
          <cell r="F479">
            <v>0</v>
          </cell>
          <cell r="G479">
            <v>0</v>
          </cell>
          <cell r="H479">
            <v>0</v>
          </cell>
          <cell r="I479">
            <v>0</v>
          </cell>
          <cell r="J479">
            <v>75048981.458800092</v>
          </cell>
        </row>
        <row r="480">
          <cell r="A480">
            <v>463</v>
          </cell>
          <cell r="B480">
            <v>56309</v>
          </cell>
          <cell r="C480">
            <v>0</v>
          </cell>
          <cell r="D480">
            <v>8755294.3428916689</v>
          </cell>
          <cell r="E480">
            <v>0</v>
          </cell>
          <cell r="F480">
            <v>0</v>
          </cell>
          <cell r="G480">
            <v>0</v>
          </cell>
          <cell r="H480">
            <v>0</v>
          </cell>
          <cell r="I480">
            <v>0</v>
          </cell>
          <cell r="J480">
            <v>75048981.458800092</v>
          </cell>
        </row>
        <row r="481">
          <cell r="A481">
            <v>464</v>
          </cell>
          <cell r="B481">
            <v>56340</v>
          </cell>
          <cell r="C481">
            <v>0</v>
          </cell>
          <cell r="D481">
            <v>8755294.3428916689</v>
          </cell>
          <cell r="E481">
            <v>0</v>
          </cell>
          <cell r="F481">
            <v>0</v>
          </cell>
          <cell r="G481">
            <v>0</v>
          </cell>
          <cell r="H481">
            <v>0</v>
          </cell>
          <cell r="I481">
            <v>0</v>
          </cell>
          <cell r="J481">
            <v>75048981.458800092</v>
          </cell>
        </row>
        <row r="482">
          <cell r="A482">
            <v>465</v>
          </cell>
          <cell r="B482">
            <v>56370</v>
          </cell>
          <cell r="C482">
            <v>0</v>
          </cell>
          <cell r="D482">
            <v>8755294.3428916689</v>
          </cell>
          <cell r="E482">
            <v>0</v>
          </cell>
          <cell r="F482">
            <v>0</v>
          </cell>
          <cell r="G482">
            <v>0</v>
          </cell>
          <cell r="H482">
            <v>0</v>
          </cell>
          <cell r="I482">
            <v>0</v>
          </cell>
          <cell r="J482">
            <v>75048981.458800092</v>
          </cell>
        </row>
        <row r="483">
          <cell r="A483">
            <v>466</v>
          </cell>
          <cell r="B483">
            <v>56401</v>
          </cell>
          <cell r="C483">
            <v>0</v>
          </cell>
          <cell r="D483">
            <v>8755294.3428916689</v>
          </cell>
          <cell r="E483">
            <v>0</v>
          </cell>
          <cell r="F483">
            <v>0</v>
          </cell>
          <cell r="G483">
            <v>0</v>
          </cell>
          <cell r="H483">
            <v>0</v>
          </cell>
          <cell r="I483">
            <v>0</v>
          </cell>
          <cell r="J483">
            <v>75048981.458800092</v>
          </cell>
        </row>
        <row r="484">
          <cell r="A484">
            <v>467</v>
          </cell>
          <cell r="B484">
            <v>56431</v>
          </cell>
          <cell r="C484">
            <v>0</v>
          </cell>
          <cell r="D484">
            <v>8755294.3428916689</v>
          </cell>
          <cell r="E484">
            <v>0</v>
          </cell>
          <cell r="F484">
            <v>0</v>
          </cell>
          <cell r="G484">
            <v>0</v>
          </cell>
          <cell r="H484">
            <v>0</v>
          </cell>
          <cell r="I484">
            <v>0</v>
          </cell>
          <cell r="J484">
            <v>75048981.458800092</v>
          </cell>
        </row>
        <row r="485">
          <cell r="A485">
            <v>468</v>
          </cell>
          <cell r="B485">
            <v>56462</v>
          </cell>
          <cell r="C485">
            <v>0</v>
          </cell>
          <cell r="D485">
            <v>8755294.3428916689</v>
          </cell>
          <cell r="E485">
            <v>0</v>
          </cell>
          <cell r="F485">
            <v>0</v>
          </cell>
          <cell r="G485">
            <v>0</v>
          </cell>
          <cell r="H485">
            <v>0</v>
          </cell>
          <cell r="I485">
            <v>0</v>
          </cell>
          <cell r="J485">
            <v>75048981.458800092</v>
          </cell>
        </row>
        <row r="486">
          <cell r="A486">
            <v>469</v>
          </cell>
          <cell r="B486">
            <v>56493</v>
          </cell>
          <cell r="C486">
            <v>0</v>
          </cell>
          <cell r="D486">
            <v>8755294.3428916689</v>
          </cell>
          <cell r="E486">
            <v>0</v>
          </cell>
          <cell r="F486">
            <v>0</v>
          </cell>
          <cell r="G486">
            <v>0</v>
          </cell>
          <cell r="H486">
            <v>0</v>
          </cell>
          <cell r="I486">
            <v>0</v>
          </cell>
          <cell r="J486">
            <v>75048981.458800092</v>
          </cell>
        </row>
        <row r="487">
          <cell r="A487">
            <v>470</v>
          </cell>
          <cell r="B487">
            <v>56523</v>
          </cell>
          <cell r="C487">
            <v>0</v>
          </cell>
          <cell r="D487">
            <v>8755294.3428916689</v>
          </cell>
          <cell r="E487">
            <v>0</v>
          </cell>
          <cell r="F487">
            <v>0</v>
          </cell>
          <cell r="G487">
            <v>0</v>
          </cell>
          <cell r="H487">
            <v>0</v>
          </cell>
          <cell r="I487">
            <v>0</v>
          </cell>
          <cell r="J487">
            <v>75048981.458800092</v>
          </cell>
        </row>
        <row r="488">
          <cell r="A488">
            <v>471</v>
          </cell>
          <cell r="B488">
            <v>56554</v>
          </cell>
          <cell r="C488">
            <v>0</v>
          </cell>
          <cell r="D488">
            <v>8755294.3428916689</v>
          </cell>
          <cell r="E488">
            <v>0</v>
          </cell>
          <cell r="F488">
            <v>0</v>
          </cell>
          <cell r="G488">
            <v>0</v>
          </cell>
          <cell r="H488">
            <v>0</v>
          </cell>
          <cell r="I488">
            <v>0</v>
          </cell>
          <cell r="J488">
            <v>75048981.458800092</v>
          </cell>
        </row>
        <row r="489">
          <cell r="A489">
            <v>472</v>
          </cell>
          <cell r="B489">
            <v>56584</v>
          </cell>
          <cell r="C489">
            <v>0</v>
          </cell>
          <cell r="D489">
            <v>8755294.3428916689</v>
          </cell>
          <cell r="E489">
            <v>0</v>
          </cell>
          <cell r="F489">
            <v>0</v>
          </cell>
          <cell r="G489">
            <v>0</v>
          </cell>
          <cell r="H489">
            <v>0</v>
          </cell>
          <cell r="I489">
            <v>0</v>
          </cell>
          <cell r="J489">
            <v>75048981.458800092</v>
          </cell>
        </row>
        <row r="490">
          <cell r="A490">
            <v>473</v>
          </cell>
          <cell r="B490">
            <v>56615</v>
          </cell>
          <cell r="C490">
            <v>0</v>
          </cell>
          <cell r="D490">
            <v>8755294.3428916689</v>
          </cell>
          <cell r="E490">
            <v>0</v>
          </cell>
          <cell r="F490">
            <v>0</v>
          </cell>
          <cell r="G490">
            <v>0</v>
          </cell>
          <cell r="H490">
            <v>0</v>
          </cell>
          <cell r="I490">
            <v>0</v>
          </cell>
          <cell r="J490">
            <v>75048981.458800092</v>
          </cell>
        </row>
        <row r="491">
          <cell r="A491">
            <v>474</v>
          </cell>
          <cell r="B491">
            <v>56646</v>
          </cell>
          <cell r="C491">
            <v>0</v>
          </cell>
          <cell r="D491">
            <v>8755294.3428916689</v>
          </cell>
          <cell r="E491">
            <v>0</v>
          </cell>
          <cell r="F491">
            <v>0</v>
          </cell>
          <cell r="G491">
            <v>0</v>
          </cell>
          <cell r="H491">
            <v>0</v>
          </cell>
          <cell r="I491">
            <v>0</v>
          </cell>
          <cell r="J491">
            <v>75048981.458800092</v>
          </cell>
        </row>
        <row r="492">
          <cell r="A492">
            <v>475</v>
          </cell>
          <cell r="B492">
            <v>56674</v>
          </cell>
          <cell r="C492">
            <v>0</v>
          </cell>
          <cell r="D492">
            <v>8755294.3428916689</v>
          </cell>
          <cell r="E492">
            <v>0</v>
          </cell>
          <cell r="F492">
            <v>0</v>
          </cell>
          <cell r="G492">
            <v>0</v>
          </cell>
          <cell r="H492">
            <v>0</v>
          </cell>
          <cell r="I492">
            <v>0</v>
          </cell>
          <cell r="J492">
            <v>75048981.458800092</v>
          </cell>
        </row>
        <row r="493">
          <cell r="A493">
            <v>476</v>
          </cell>
          <cell r="B493">
            <v>56705</v>
          </cell>
          <cell r="C493">
            <v>0</v>
          </cell>
          <cell r="D493">
            <v>8755294.3428916689</v>
          </cell>
          <cell r="E493">
            <v>0</v>
          </cell>
          <cell r="F493">
            <v>0</v>
          </cell>
          <cell r="G493">
            <v>0</v>
          </cell>
          <cell r="H493">
            <v>0</v>
          </cell>
          <cell r="I493">
            <v>0</v>
          </cell>
          <cell r="J493">
            <v>75048981.458800092</v>
          </cell>
        </row>
        <row r="494">
          <cell r="A494">
            <v>477</v>
          </cell>
          <cell r="B494">
            <v>56735</v>
          </cell>
          <cell r="C494">
            <v>0</v>
          </cell>
          <cell r="D494">
            <v>8755294.3428916689</v>
          </cell>
          <cell r="E494">
            <v>0</v>
          </cell>
          <cell r="F494">
            <v>0</v>
          </cell>
          <cell r="G494">
            <v>0</v>
          </cell>
          <cell r="H494">
            <v>0</v>
          </cell>
          <cell r="I494">
            <v>0</v>
          </cell>
          <cell r="J494">
            <v>75048981.458800092</v>
          </cell>
        </row>
        <row r="495">
          <cell r="A495">
            <v>478</v>
          </cell>
          <cell r="B495">
            <v>56766</v>
          </cell>
          <cell r="C495">
            <v>0</v>
          </cell>
          <cell r="D495">
            <v>8755294.3428916689</v>
          </cell>
          <cell r="E495">
            <v>0</v>
          </cell>
          <cell r="F495">
            <v>0</v>
          </cell>
          <cell r="G495">
            <v>0</v>
          </cell>
          <cell r="H495">
            <v>0</v>
          </cell>
          <cell r="I495">
            <v>0</v>
          </cell>
          <cell r="J495">
            <v>75048981.458800092</v>
          </cell>
        </row>
        <row r="496">
          <cell r="A496">
            <v>479</v>
          </cell>
          <cell r="B496">
            <v>56796</v>
          </cell>
          <cell r="C496">
            <v>0</v>
          </cell>
          <cell r="D496">
            <v>8755294.3428916689</v>
          </cell>
          <cell r="E496">
            <v>0</v>
          </cell>
          <cell r="F496">
            <v>0</v>
          </cell>
          <cell r="G496">
            <v>0</v>
          </cell>
          <cell r="H496">
            <v>0</v>
          </cell>
          <cell r="I496">
            <v>0</v>
          </cell>
          <cell r="J496">
            <v>75048981.458800092</v>
          </cell>
        </row>
        <row r="497">
          <cell r="A497">
            <v>480</v>
          </cell>
          <cell r="B497">
            <v>56827</v>
          </cell>
          <cell r="C497">
            <v>0</v>
          </cell>
          <cell r="D497">
            <v>8755294.3428916689</v>
          </cell>
          <cell r="E497">
            <v>0</v>
          </cell>
          <cell r="F497">
            <v>0</v>
          </cell>
          <cell r="G497">
            <v>0</v>
          </cell>
          <cell r="H497">
            <v>0</v>
          </cell>
          <cell r="I497">
            <v>0</v>
          </cell>
          <cell r="J497">
            <v>75048981.458800092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of Current Maturiti"/>
      <sheetName val="Loan Amortization Schedule"/>
      <sheetName val="Reco of Interest on TL"/>
      <sheetName val="Int. of C0011206"/>
      <sheetName val="Int. of C0011020"/>
      <sheetName val="Int. of C0011019"/>
      <sheetName val="Int. of C0011017"/>
      <sheetName val="Int. of C0011015"/>
      <sheetName val="Int. of C0011013"/>
      <sheetName val="Int. of C0011012"/>
      <sheetName val="Int. of C0011007"/>
      <sheetName val="Int. of C0010986"/>
      <sheetName val="Int. of C0010106"/>
      <sheetName val="Int.of C0010105"/>
      <sheetName val="Int. of C0010104"/>
      <sheetName val="Int. of C0010103"/>
      <sheetName val="Int. of C0010102"/>
      <sheetName val="V0010201"/>
      <sheetName val="V0010203"/>
      <sheetName val="Sheet1"/>
    </sheetNames>
    <sheetDataSet>
      <sheetData sheetId="0" refreshError="1"/>
      <sheetData sheetId="1">
        <row r="1">
          <cell r="A1" t="str">
            <v>Loan Amortization Schedule</v>
          </cell>
        </row>
        <row r="4">
          <cell r="B4" t="str">
            <v>Enter values</v>
          </cell>
          <cell r="H4" t="str">
            <v>Loan summary</v>
          </cell>
        </row>
        <row r="5">
          <cell r="C5" t="str">
            <v>Loan amount</v>
          </cell>
          <cell r="D5">
            <v>345205147</v>
          </cell>
          <cell r="I5" t="str">
            <v>Scheduled payment</v>
          </cell>
          <cell r="J5">
            <v>8755294.3428916689</v>
          </cell>
        </row>
        <row r="6">
          <cell r="C6" t="str">
            <v>Annual interest rate</v>
          </cell>
          <cell r="D6">
            <v>0.1</v>
          </cell>
          <cell r="I6" t="str">
            <v>Scheduled number of payments</v>
          </cell>
          <cell r="J6">
            <v>48</v>
          </cell>
        </row>
        <row r="7">
          <cell r="C7" t="str">
            <v>Loan period in years</v>
          </cell>
          <cell r="D7">
            <v>4</v>
          </cell>
          <cell r="I7" t="str">
            <v>Actual number of payments</v>
          </cell>
          <cell r="J7">
            <v>48</v>
          </cell>
        </row>
        <row r="8">
          <cell r="C8" t="str">
            <v>Number of payments per year</v>
          </cell>
          <cell r="D8">
            <v>12</v>
          </cell>
          <cell r="I8" t="str">
            <v>Total early payments</v>
          </cell>
          <cell r="J8">
            <v>0</v>
          </cell>
        </row>
        <row r="9">
          <cell r="C9" t="str">
            <v>Start date of loan</v>
          </cell>
          <cell r="D9">
            <v>42217</v>
          </cell>
          <cell r="I9" t="str">
            <v>Total interest</v>
          </cell>
          <cell r="J9">
            <v>75048981.458800092</v>
          </cell>
        </row>
        <row r="10">
          <cell r="C10" t="str">
            <v>Optional extra payments</v>
          </cell>
          <cell r="D10">
            <v>0</v>
          </cell>
        </row>
        <row r="12">
          <cell r="B12" t="str">
            <v>Lender name:</v>
          </cell>
        </row>
        <row r="16">
          <cell r="A16" t="str">
            <v>Pmt. 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42248</v>
          </cell>
          <cell r="C18">
            <v>345205147</v>
          </cell>
          <cell r="D18">
            <v>8755294.3428916689</v>
          </cell>
          <cell r="E18">
            <v>0</v>
          </cell>
          <cell r="F18">
            <v>8755294.3428916689</v>
          </cell>
          <cell r="G18">
            <v>5878584.7845583353</v>
          </cell>
          <cell r="H18">
            <v>2876709.5583333331</v>
          </cell>
          <cell r="I18">
            <v>339326562.21544164</v>
          </cell>
          <cell r="J18">
            <v>2876709.5583333331</v>
          </cell>
        </row>
        <row r="19">
          <cell r="A19">
            <v>2</v>
          </cell>
          <cell r="B19">
            <v>42278</v>
          </cell>
          <cell r="C19">
            <v>339326562.21544164</v>
          </cell>
          <cell r="D19">
            <v>8755294.3428916689</v>
          </cell>
          <cell r="E19">
            <v>0</v>
          </cell>
          <cell r="F19">
            <v>8755294.3428916689</v>
          </cell>
          <cell r="G19">
            <v>5927572.9910963215</v>
          </cell>
          <cell r="H19">
            <v>2827721.3517953474</v>
          </cell>
          <cell r="I19">
            <v>333398989.22434533</v>
          </cell>
          <cell r="J19">
            <v>5704430.910128681</v>
          </cell>
        </row>
        <row r="20">
          <cell r="A20">
            <v>3</v>
          </cell>
          <cell r="B20">
            <v>42309</v>
          </cell>
          <cell r="C20">
            <v>333398989.22434533</v>
          </cell>
          <cell r="D20">
            <v>8755294.3428916689</v>
          </cell>
          <cell r="E20">
            <v>0</v>
          </cell>
          <cell r="F20">
            <v>8755294.3428916689</v>
          </cell>
          <cell r="G20">
            <v>5976969.4326887913</v>
          </cell>
          <cell r="H20">
            <v>2778324.9102028781</v>
          </cell>
          <cell r="I20">
            <v>327422019.79165655</v>
          </cell>
          <cell r="J20">
            <v>8482755.8203315586</v>
          </cell>
        </row>
        <row r="21">
          <cell r="A21">
            <v>4</v>
          </cell>
          <cell r="B21">
            <v>42339</v>
          </cell>
          <cell r="C21">
            <v>327422019.79165655</v>
          </cell>
          <cell r="D21">
            <v>8755294.3428916689</v>
          </cell>
          <cell r="E21">
            <v>0</v>
          </cell>
          <cell r="F21">
            <v>8755294.3428916689</v>
          </cell>
          <cell r="G21">
            <v>6026777.5112945307</v>
          </cell>
          <cell r="H21">
            <v>2728516.8315971382</v>
          </cell>
          <cell r="I21">
            <v>321395242.28036201</v>
          </cell>
          <cell r="J21">
            <v>11211272.651928697</v>
          </cell>
        </row>
        <row r="22">
          <cell r="A22">
            <v>5</v>
          </cell>
          <cell r="B22">
            <v>42370</v>
          </cell>
          <cell r="C22">
            <v>321395242.28036201</v>
          </cell>
          <cell r="D22">
            <v>8755294.3428916689</v>
          </cell>
          <cell r="E22">
            <v>0</v>
          </cell>
          <cell r="F22">
            <v>8755294.3428916689</v>
          </cell>
          <cell r="G22">
            <v>6077000.657221986</v>
          </cell>
          <cell r="H22">
            <v>2678293.6856696834</v>
          </cell>
          <cell r="I22">
            <v>315318241.62314004</v>
          </cell>
          <cell r="J22">
            <v>13889566.33759838</v>
          </cell>
        </row>
        <row r="23">
          <cell r="A23">
            <v>6</v>
          </cell>
          <cell r="B23">
            <v>42401</v>
          </cell>
          <cell r="C23">
            <v>315318241.62314004</v>
          </cell>
          <cell r="D23">
            <v>8755294.3428916689</v>
          </cell>
          <cell r="E23">
            <v>0</v>
          </cell>
          <cell r="F23">
            <v>8755294.3428916689</v>
          </cell>
          <cell r="G23">
            <v>6127642.3293655012</v>
          </cell>
          <cell r="H23">
            <v>2627652.0135261673</v>
          </cell>
          <cell r="I23">
            <v>309190599.29377455</v>
          </cell>
          <cell r="J23">
            <v>16517218.351124547</v>
          </cell>
        </row>
        <row r="24">
          <cell r="A24">
            <v>7</v>
          </cell>
          <cell r="B24">
            <v>42430</v>
          </cell>
          <cell r="C24">
            <v>309190599.29377455</v>
          </cell>
          <cell r="D24">
            <v>8755294.3428916689</v>
          </cell>
          <cell r="E24">
            <v>0</v>
          </cell>
          <cell r="F24">
            <v>8755294.3428916689</v>
          </cell>
          <cell r="G24">
            <v>6178706.0154435476</v>
          </cell>
          <cell r="H24">
            <v>2576588.3274481213</v>
          </cell>
          <cell r="I24">
            <v>303011893.27833098</v>
          </cell>
          <cell r="J24">
            <v>19093806.67857267</v>
          </cell>
        </row>
        <row r="25">
          <cell r="A25">
            <v>8</v>
          </cell>
          <cell r="B25">
            <v>42461</v>
          </cell>
          <cell r="C25">
            <v>303011893.27833098</v>
          </cell>
          <cell r="D25">
            <v>8755294.3428916689</v>
          </cell>
          <cell r="E25">
            <v>0</v>
          </cell>
          <cell r="F25">
            <v>8755294.3428916689</v>
          </cell>
          <cell r="G25">
            <v>6230195.2322389111</v>
          </cell>
          <cell r="H25">
            <v>2525099.1106527583</v>
          </cell>
          <cell r="I25">
            <v>296781698.04609209</v>
          </cell>
          <cell r="J25">
            <v>21618905.789225429</v>
          </cell>
        </row>
        <row r="26">
          <cell r="A26">
            <v>9</v>
          </cell>
          <cell r="B26">
            <v>42491</v>
          </cell>
          <cell r="C26">
            <v>296781698.04609209</v>
          </cell>
          <cell r="D26">
            <v>8755294.3428916689</v>
          </cell>
          <cell r="E26">
            <v>0</v>
          </cell>
          <cell r="F26">
            <v>8755294.3428916689</v>
          </cell>
          <cell r="G26">
            <v>6282113.5258409008</v>
          </cell>
          <cell r="H26">
            <v>2473180.8170507676</v>
          </cell>
          <cell r="I26">
            <v>290499584.52025121</v>
          </cell>
          <cell r="J26">
            <v>24092086.606276195</v>
          </cell>
        </row>
        <row r="27">
          <cell r="A27">
            <v>10</v>
          </cell>
          <cell r="B27">
            <v>42522</v>
          </cell>
          <cell r="C27">
            <v>290499584.52025121</v>
          </cell>
          <cell r="D27">
            <v>8755294.3428916689</v>
          </cell>
          <cell r="E27">
            <v>0</v>
          </cell>
          <cell r="F27">
            <v>8755294.3428916689</v>
          </cell>
          <cell r="G27">
            <v>6334464.4718895759</v>
          </cell>
          <cell r="H27">
            <v>2420829.8710020934</v>
          </cell>
          <cell r="I27">
            <v>284165120.04836166</v>
          </cell>
          <cell r="J27">
            <v>26512916.477278288</v>
          </cell>
        </row>
        <row r="28">
          <cell r="A28">
            <v>11</v>
          </cell>
          <cell r="B28">
            <v>42552</v>
          </cell>
          <cell r="C28">
            <v>284165120.04836166</v>
          </cell>
          <cell r="D28">
            <v>8755294.3428916689</v>
          </cell>
          <cell r="E28">
            <v>0</v>
          </cell>
          <cell r="F28">
            <v>8755294.3428916689</v>
          </cell>
          <cell r="G28">
            <v>6387251.6758219879</v>
          </cell>
          <cell r="H28">
            <v>2368042.6670696805</v>
          </cell>
          <cell r="I28">
            <v>277777868.3725397</v>
          </cell>
          <cell r="J28">
            <v>28880959.144347969</v>
          </cell>
        </row>
        <row r="29">
          <cell r="A29">
            <v>12</v>
          </cell>
          <cell r="B29">
            <v>42583</v>
          </cell>
          <cell r="C29">
            <v>277777868.3725397</v>
          </cell>
          <cell r="D29">
            <v>8755294.3428916689</v>
          </cell>
          <cell r="E29">
            <v>0</v>
          </cell>
          <cell r="F29">
            <v>8755294.3428916689</v>
          </cell>
          <cell r="G29">
            <v>6440478.7731205039</v>
          </cell>
          <cell r="H29">
            <v>2314815.5697711646</v>
          </cell>
          <cell r="I29">
            <v>271337389.59941918</v>
          </cell>
          <cell r="J29">
            <v>31195774.714119133</v>
          </cell>
        </row>
        <row r="30">
          <cell r="A30">
            <v>13</v>
          </cell>
          <cell r="B30">
            <v>42614</v>
          </cell>
          <cell r="C30">
            <v>271337389.59941918</v>
          </cell>
          <cell r="D30">
            <v>8755294.3428916689</v>
          </cell>
          <cell r="E30">
            <v>0</v>
          </cell>
          <cell r="F30">
            <v>8755294.3428916689</v>
          </cell>
          <cell r="G30">
            <v>6494149.4295631759</v>
          </cell>
          <cell r="H30">
            <v>2261144.9133284935</v>
          </cell>
          <cell r="I30">
            <v>264843240.16985601</v>
          </cell>
          <cell r="J30">
            <v>33456919.627447627</v>
          </cell>
        </row>
        <row r="31">
          <cell r="A31">
            <v>14</v>
          </cell>
          <cell r="B31">
            <v>42644</v>
          </cell>
          <cell r="C31">
            <v>264843240.16985601</v>
          </cell>
          <cell r="D31">
            <v>8755294.3428916689</v>
          </cell>
          <cell r="E31">
            <v>0</v>
          </cell>
          <cell r="F31">
            <v>8755294.3428916689</v>
          </cell>
          <cell r="G31">
            <v>6548267.341476202</v>
          </cell>
          <cell r="H31">
            <v>2207027.0014154669</v>
          </cell>
          <cell r="I31">
            <v>258294972.82837981</v>
          </cell>
          <cell r="J31">
            <v>35663946.628863096</v>
          </cell>
        </row>
        <row r="32">
          <cell r="A32">
            <v>15</v>
          </cell>
          <cell r="B32">
            <v>42675</v>
          </cell>
          <cell r="C32">
            <v>258294972.82837981</v>
          </cell>
          <cell r="D32">
            <v>8755294.3428916689</v>
          </cell>
          <cell r="E32">
            <v>0</v>
          </cell>
          <cell r="F32">
            <v>8755294.3428916689</v>
          </cell>
          <cell r="G32">
            <v>6602836.2359885033</v>
          </cell>
          <cell r="H32">
            <v>2152458.1069031651</v>
          </cell>
          <cell r="I32">
            <v>251692136.59239131</v>
          </cell>
          <cell r="J32">
            <v>37816404.735766262</v>
          </cell>
        </row>
        <row r="33">
          <cell r="A33">
            <v>16</v>
          </cell>
          <cell r="B33">
            <v>42705</v>
          </cell>
          <cell r="C33">
            <v>251692136.59239131</v>
          </cell>
          <cell r="D33">
            <v>8755294.3428916689</v>
          </cell>
          <cell r="E33">
            <v>0</v>
          </cell>
          <cell r="F33">
            <v>8755294.3428916689</v>
          </cell>
          <cell r="G33">
            <v>6657859.8712884076</v>
          </cell>
          <cell r="H33">
            <v>2097434.4716032608</v>
          </cell>
          <cell r="I33">
            <v>245034276.72110289</v>
          </cell>
          <cell r="J33">
            <v>39913839.207369521</v>
          </cell>
        </row>
        <row r="34">
          <cell r="A34">
            <v>17</v>
          </cell>
          <cell r="B34">
            <v>42736</v>
          </cell>
          <cell r="C34">
            <v>245034276.72110289</v>
          </cell>
          <cell r="D34">
            <v>8755294.3428916689</v>
          </cell>
          <cell r="E34">
            <v>0</v>
          </cell>
          <cell r="F34">
            <v>8755294.3428916689</v>
          </cell>
          <cell r="G34">
            <v>6713342.0368824778</v>
          </cell>
          <cell r="H34">
            <v>2041952.3060091909</v>
          </cell>
          <cell r="I34">
            <v>238320934.6842204</v>
          </cell>
          <cell r="J34">
            <v>41955791.51337871</v>
          </cell>
        </row>
        <row r="35">
          <cell r="A35">
            <v>18</v>
          </cell>
          <cell r="B35">
            <v>42767</v>
          </cell>
          <cell r="C35">
            <v>238320934.6842204</v>
          </cell>
          <cell r="D35">
            <v>8755294.3428916689</v>
          </cell>
          <cell r="E35">
            <v>0</v>
          </cell>
          <cell r="F35">
            <v>8755294.3428916689</v>
          </cell>
          <cell r="G35">
            <v>6769286.5538564986</v>
          </cell>
          <cell r="H35">
            <v>1986007.7890351701</v>
          </cell>
          <cell r="I35">
            <v>231551648.13036391</v>
          </cell>
          <cell r="J35">
            <v>43941799.302413881</v>
          </cell>
        </row>
        <row r="36">
          <cell r="A36">
            <v>19</v>
          </cell>
          <cell r="B36">
            <v>42795</v>
          </cell>
          <cell r="C36">
            <v>231551648.13036391</v>
          </cell>
          <cell r="D36">
            <v>8755294.3428916689</v>
          </cell>
          <cell r="E36">
            <v>0</v>
          </cell>
          <cell r="F36">
            <v>8755294.3428916689</v>
          </cell>
          <cell r="G36">
            <v>6825697.2751386361</v>
          </cell>
          <cell r="H36">
            <v>1929597.0677530328</v>
          </cell>
          <cell r="I36">
            <v>224725950.85522527</v>
          </cell>
          <cell r="J36">
            <v>45871396.370166913</v>
          </cell>
        </row>
        <row r="37">
          <cell r="A37">
            <v>20</v>
          </cell>
          <cell r="B37">
            <v>42826</v>
          </cell>
          <cell r="C37">
            <v>224725950.85522527</v>
          </cell>
          <cell r="D37">
            <v>8755294.3428916689</v>
          </cell>
          <cell r="E37">
            <v>0</v>
          </cell>
          <cell r="F37">
            <v>8755294.3428916689</v>
          </cell>
          <cell r="G37">
            <v>6882578.0857647918</v>
          </cell>
          <cell r="H37">
            <v>1872716.2571268773</v>
          </cell>
          <cell r="I37">
            <v>217843372.76946047</v>
          </cell>
          <cell r="J37">
            <v>47744112.627293788</v>
          </cell>
        </row>
        <row r="38">
          <cell r="A38">
            <v>21</v>
          </cell>
          <cell r="B38">
            <v>42856</v>
          </cell>
          <cell r="C38">
            <v>217843372.76946047</v>
          </cell>
          <cell r="D38">
            <v>8755294.3428916689</v>
          </cell>
          <cell r="E38">
            <v>0</v>
          </cell>
          <cell r="F38">
            <v>8755294.3428916689</v>
          </cell>
          <cell r="G38">
            <v>6939932.9031461645</v>
          </cell>
          <cell r="H38">
            <v>1815361.4397455042</v>
          </cell>
          <cell r="I38">
            <v>210903439.86631429</v>
          </cell>
          <cell r="J38">
            <v>49559474.067039289</v>
          </cell>
        </row>
        <row r="39">
          <cell r="A39">
            <v>22</v>
          </cell>
          <cell r="B39">
            <v>42887</v>
          </cell>
          <cell r="C39">
            <v>210903439.86631429</v>
          </cell>
          <cell r="D39">
            <v>8755294.3428916689</v>
          </cell>
          <cell r="E39">
            <v>0</v>
          </cell>
          <cell r="F39">
            <v>8755294.3428916689</v>
          </cell>
          <cell r="G39">
            <v>6997765.67733905</v>
          </cell>
          <cell r="H39">
            <v>1757528.6655526191</v>
          </cell>
          <cell r="I39">
            <v>203905674.18897524</v>
          </cell>
          <cell r="J39">
            <v>51317002.732591905</v>
          </cell>
        </row>
        <row r="40">
          <cell r="A40">
            <v>23</v>
          </cell>
          <cell r="B40">
            <v>42917</v>
          </cell>
          <cell r="C40">
            <v>203905674.18897524</v>
          </cell>
          <cell r="D40">
            <v>8755294.3428916689</v>
          </cell>
          <cell r="E40">
            <v>0</v>
          </cell>
          <cell r="F40">
            <v>8755294.3428916689</v>
          </cell>
          <cell r="G40">
            <v>7056080.3913168749</v>
          </cell>
          <cell r="H40">
            <v>1699213.9515747938</v>
          </cell>
          <cell r="I40">
            <v>196849593.79765838</v>
          </cell>
          <cell r="J40">
            <v>53016216.6841667</v>
          </cell>
        </row>
        <row r="41">
          <cell r="A41">
            <v>24</v>
          </cell>
          <cell r="B41">
            <v>42948</v>
          </cell>
          <cell r="C41">
            <v>196849593.79765838</v>
          </cell>
          <cell r="D41">
            <v>8755294.3428916689</v>
          </cell>
          <cell r="E41">
            <v>0</v>
          </cell>
          <cell r="F41">
            <v>8755294.3428916689</v>
          </cell>
          <cell r="G41">
            <v>7114881.0612445157</v>
          </cell>
          <cell r="H41">
            <v>1640413.2816471532</v>
          </cell>
          <cell r="I41">
            <v>189734712.73641387</v>
          </cell>
          <cell r="J41">
            <v>54656629.965813853</v>
          </cell>
        </row>
        <row r="42">
          <cell r="A42">
            <v>25</v>
          </cell>
          <cell r="B42">
            <v>42979</v>
          </cell>
          <cell r="C42">
            <v>189734712.73641387</v>
          </cell>
          <cell r="D42">
            <v>8755294.3428916689</v>
          </cell>
          <cell r="E42">
            <v>0</v>
          </cell>
          <cell r="F42">
            <v>8755294.3428916689</v>
          </cell>
          <cell r="G42">
            <v>7174171.7367548868</v>
          </cell>
          <cell r="H42">
            <v>1581122.6061367823</v>
          </cell>
          <cell r="I42">
            <v>182560540.99965897</v>
          </cell>
          <cell r="J42">
            <v>56237752.571950637</v>
          </cell>
        </row>
        <row r="43">
          <cell r="A43">
            <v>26</v>
          </cell>
          <cell r="B43">
            <v>43009</v>
          </cell>
          <cell r="C43">
            <v>182560540.99965897</v>
          </cell>
          <cell r="D43">
            <v>8755294.3428916689</v>
          </cell>
          <cell r="E43">
            <v>0</v>
          </cell>
          <cell r="F43">
            <v>8755294.3428916689</v>
          </cell>
          <cell r="G43">
            <v>7233956.5012278445</v>
          </cell>
          <cell r="H43">
            <v>1521337.8416638246</v>
          </cell>
          <cell r="I43">
            <v>175326584.49843112</v>
          </cell>
          <cell r="J43">
            <v>57759090.413614459</v>
          </cell>
        </row>
        <row r="44">
          <cell r="A44">
            <v>27</v>
          </cell>
          <cell r="B44">
            <v>43040</v>
          </cell>
          <cell r="C44">
            <v>175326584.49843112</v>
          </cell>
          <cell r="D44">
            <v>8755294.3428916689</v>
          </cell>
          <cell r="E44">
            <v>0</v>
          </cell>
          <cell r="F44">
            <v>8755294.3428916689</v>
          </cell>
          <cell r="G44">
            <v>7294239.4720714092</v>
          </cell>
          <cell r="H44">
            <v>1461054.8708202594</v>
          </cell>
          <cell r="I44">
            <v>168032345.02635971</v>
          </cell>
          <cell r="J44">
            <v>59220145.284434721</v>
          </cell>
        </row>
        <row r="45">
          <cell r="A45">
            <v>28</v>
          </cell>
          <cell r="B45">
            <v>43070</v>
          </cell>
          <cell r="C45">
            <v>168032345.02635971</v>
          </cell>
          <cell r="D45">
            <v>8755294.3428916689</v>
          </cell>
          <cell r="E45">
            <v>0</v>
          </cell>
          <cell r="F45">
            <v>8755294.3428916689</v>
          </cell>
          <cell r="G45">
            <v>7355024.8010053383</v>
          </cell>
          <cell r="H45">
            <v>1400269.5418863308</v>
          </cell>
          <cell r="I45">
            <v>160677320.22535437</v>
          </cell>
          <cell r="J45">
            <v>60620414.826321051</v>
          </cell>
        </row>
        <row r="46">
          <cell r="A46">
            <v>29</v>
          </cell>
          <cell r="B46">
            <v>43101</v>
          </cell>
          <cell r="C46">
            <v>160677320.22535437</v>
          </cell>
          <cell r="D46">
            <v>8755294.3428916689</v>
          </cell>
          <cell r="E46">
            <v>0</v>
          </cell>
          <cell r="F46">
            <v>8755294.3428916689</v>
          </cell>
          <cell r="G46">
            <v>7416316.6743470486</v>
          </cell>
          <cell r="H46">
            <v>1338977.6685446198</v>
          </cell>
          <cell r="I46">
            <v>153261003.55100733</v>
          </cell>
          <cell r="J46">
            <v>61959392.494865671</v>
          </cell>
        </row>
        <row r="47">
          <cell r="A47">
            <v>30</v>
          </cell>
          <cell r="B47">
            <v>43132</v>
          </cell>
          <cell r="C47">
            <v>153261003.55100733</v>
          </cell>
          <cell r="D47">
            <v>8755294.3428916689</v>
          </cell>
          <cell r="E47">
            <v>0</v>
          </cell>
          <cell r="F47">
            <v>8755294.3428916689</v>
          </cell>
          <cell r="G47">
            <v>7478119.3132999409</v>
          </cell>
          <cell r="H47">
            <v>1277175.0295917278</v>
          </cell>
          <cell r="I47">
            <v>145782884.23770738</v>
          </cell>
          <cell r="J47">
            <v>63236567.524457395</v>
          </cell>
        </row>
        <row r="48">
          <cell r="A48">
            <v>31</v>
          </cell>
          <cell r="B48">
            <v>43160</v>
          </cell>
          <cell r="C48">
            <v>145782884.23770738</v>
          </cell>
          <cell r="D48">
            <v>8755294.3428916689</v>
          </cell>
          <cell r="E48">
            <v>0</v>
          </cell>
          <cell r="F48">
            <v>8755294.3428916689</v>
          </cell>
          <cell r="G48">
            <v>7540436.9742441075</v>
          </cell>
          <cell r="H48">
            <v>1214857.3686475616</v>
          </cell>
          <cell r="I48">
            <v>138242447.26346326</v>
          </cell>
          <cell r="J48">
            <v>64451424.893104956</v>
          </cell>
        </row>
        <row r="49">
          <cell r="A49">
            <v>32</v>
          </cell>
          <cell r="B49">
            <v>43191</v>
          </cell>
          <cell r="C49">
            <v>138242447.26346326</v>
          </cell>
          <cell r="D49">
            <v>8755294.3428916689</v>
          </cell>
          <cell r="E49">
            <v>0</v>
          </cell>
          <cell r="F49">
            <v>8755294.3428916689</v>
          </cell>
          <cell r="G49">
            <v>7603273.9490294755</v>
          </cell>
          <cell r="H49">
            <v>1152020.3938621939</v>
          </cell>
          <cell r="I49">
            <v>130639173.31443378</v>
          </cell>
          <cell r="J49">
            <v>65603445.286967151</v>
          </cell>
        </row>
        <row r="50">
          <cell r="A50">
            <v>33</v>
          </cell>
          <cell r="B50">
            <v>43221</v>
          </cell>
          <cell r="C50">
            <v>130639173.31443378</v>
          </cell>
          <cell r="D50">
            <v>8755294.3428916689</v>
          </cell>
          <cell r="E50">
            <v>0</v>
          </cell>
          <cell r="F50">
            <v>8755294.3428916689</v>
          </cell>
          <cell r="G50">
            <v>7666634.5652713869</v>
          </cell>
          <cell r="H50">
            <v>1088659.7776202816</v>
          </cell>
          <cell r="I50">
            <v>122972538.74916239</v>
          </cell>
          <cell r="J50">
            <v>66692105.064587429</v>
          </cell>
        </row>
        <row r="51">
          <cell r="A51">
            <v>34</v>
          </cell>
          <cell r="B51">
            <v>43252</v>
          </cell>
          <cell r="C51">
            <v>122972538.74916239</v>
          </cell>
          <cell r="D51">
            <v>8755294.3428916689</v>
          </cell>
          <cell r="E51">
            <v>0</v>
          </cell>
          <cell r="F51">
            <v>8755294.3428916689</v>
          </cell>
          <cell r="G51">
            <v>7730523.1866486492</v>
          </cell>
          <cell r="H51">
            <v>1024771.1562430201</v>
          </cell>
          <cell r="I51">
            <v>115242015.56251374</v>
          </cell>
          <cell r="J51">
            <v>67716876.220830455</v>
          </cell>
        </row>
        <row r="52">
          <cell r="A52">
            <v>35</v>
          </cell>
          <cell r="B52">
            <v>43282</v>
          </cell>
          <cell r="C52">
            <v>115242015.56251374</v>
          </cell>
          <cell r="D52">
            <v>8755294.3428916689</v>
          </cell>
          <cell r="E52">
            <v>0</v>
          </cell>
          <cell r="F52">
            <v>8755294.3428916689</v>
          </cell>
          <cell r="G52">
            <v>7794944.2132040542</v>
          </cell>
          <cell r="H52">
            <v>960350.12968761462</v>
          </cell>
          <cell r="I52">
            <v>107447071.34930968</v>
          </cell>
          <cell r="J52">
            <v>68677226.350518063</v>
          </cell>
        </row>
        <row r="53">
          <cell r="A53">
            <v>36</v>
          </cell>
          <cell r="B53">
            <v>43313</v>
          </cell>
          <cell r="C53">
            <v>107447071.34930968</v>
          </cell>
          <cell r="D53">
            <v>8755294.3428916689</v>
          </cell>
          <cell r="E53">
            <v>0</v>
          </cell>
          <cell r="F53">
            <v>8755294.3428916689</v>
          </cell>
          <cell r="G53">
            <v>7859902.0816474212</v>
          </cell>
          <cell r="H53">
            <v>895392.26124424732</v>
          </cell>
          <cell r="I53">
            <v>99587169.267662257</v>
          </cell>
          <cell r="J53">
            <v>69572618.611762315</v>
          </cell>
        </row>
        <row r="54">
          <cell r="A54">
            <v>37</v>
          </cell>
          <cell r="B54">
            <v>43344</v>
          </cell>
          <cell r="C54">
            <v>99587169.267662257</v>
          </cell>
          <cell r="D54">
            <v>8755294.3428916689</v>
          </cell>
          <cell r="E54">
            <v>0</v>
          </cell>
          <cell r="F54">
            <v>8755294.3428916689</v>
          </cell>
          <cell r="G54">
            <v>7925401.2656611502</v>
          </cell>
          <cell r="H54">
            <v>829893.0772305188</v>
          </cell>
          <cell r="I54">
            <v>91661768.002001107</v>
          </cell>
          <cell r="J54">
            <v>70402511.688992828</v>
          </cell>
        </row>
        <row r="55">
          <cell r="A55">
            <v>38</v>
          </cell>
          <cell r="B55">
            <v>43374</v>
          </cell>
          <cell r="C55">
            <v>91661768.002001107</v>
          </cell>
          <cell r="D55">
            <v>8755294.3428916689</v>
          </cell>
          <cell r="E55">
            <v>0</v>
          </cell>
          <cell r="F55">
            <v>8755294.3428916689</v>
          </cell>
          <cell r="G55">
            <v>7991446.2762083262</v>
          </cell>
          <cell r="H55">
            <v>763848.06668334256</v>
          </cell>
          <cell r="I55">
            <v>83670321.725792781</v>
          </cell>
          <cell r="J55">
            <v>71166359.755676165</v>
          </cell>
        </row>
        <row r="56">
          <cell r="A56">
            <v>39</v>
          </cell>
          <cell r="B56">
            <v>43405</v>
          </cell>
          <cell r="C56">
            <v>83670321.725792781</v>
          </cell>
          <cell r="D56">
            <v>8755294.3428916689</v>
          </cell>
          <cell r="E56">
            <v>0</v>
          </cell>
          <cell r="F56">
            <v>8755294.3428916689</v>
          </cell>
          <cell r="G56">
            <v>8058041.6618433958</v>
          </cell>
          <cell r="H56">
            <v>697252.68104827323</v>
          </cell>
          <cell r="I56">
            <v>75612280.063949391</v>
          </cell>
          <cell r="J56">
            <v>71863612.436724439</v>
          </cell>
        </row>
        <row r="57">
          <cell r="A57">
            <v>40</v>
          </cell>
          <cell r="B57">
            <v>43435</v>
          </cell>
          <cell r="C57">
            <v>75612280.063949391</v>
          </cell>
          <cell r="D57">
            <v>8755294.3428916689</v>
          </cell>
          <cell r="E57">
            <v>0</v>
          </cell>
          <cell r="F57">
            <v>8755294.3428916689</v>
          </cell>
          <cell r="G57">
            <v>8125192.0090254238</v>
          </cell>
          <cell r="H57">
            <v>630102.333866245</v>
          </cell>
          <cell r="I57">
            <v>67487088.054923967</v>
          </cell>
          <cell r="J57">
            <v>72493714.770590678</v>
          </cell>
        </row>
        <row r="58">
          <cell r="A58">
            <v>41</v>
          </cell>
          <cell r="B58">
            <v>43466</v>
          </cell>
          <cell r="C58">
            <v>67487088.054923967</v>
          </cell>
          <cell r="D58">
            <v>8755294.3428916689</v>
          </cell>
          <cell r="E58">
            <v>0</v>
          </cell>
          <cell r="F58">
            <v>8755294.3428916689</v>
          </cell>
          <cell r="G58">
            <v>8192901.9424339691</v>
          </cell>
          <cell r="H58">
            <v>562392.40045769978</v>
          </cell>
          <cell r="I58">
            <v>59294186.112489998</v>
          </cell>
          <cell r="J58">
            <v>73056107.171048373</v>
          </cell>
        </row>
        <row r="59">
          <cell r="A59">
            <v>42</v>
          </cell>
          <cell r="B59">
            <v>43497</v>
          </cell>
          <cell r="C59">
            <v>59294186.112489998</v>
          </cell>
          <cell r="D59">
            <v>8755294.3428916689</v>
          </cell>
          <cell r="E59">
            <v>0</v>
          </cell>
          <cell r="F59">
            <v>8755294.3428916689</v>
          </cell>
          <cell r="G59">
            <v>8261176.1252875859</v>
          </cell>
          <cell r="H59">
            <v>494118.2176040833</v>
          </cell>
          <cell r="I59">
            <v>51033009.987202413</v>
          </cell>
          <cell r="J59">
            <v>73550225.388652459</v>
          </cell>
        </row>
        <row r="60">
          <cell r="A60">
            <v>43</v>
          </cell>
          <cell r="B60">
            <v>43525</v>
          </cell>
          <cell r="C60">
            <v>51033009.987202413</v>
          </cell>
          <cell r="D60">
            <v>8755294.3428916689</v>
          </cell>
          <cell r="E60">
            <v>0</v>
          </cell>
          <cell r="F60">
            <v>8755294.3428916689</v>
          </cell>
          <cell r="G60">
            <v>8330019.2596649826</v>
          </cell>
          <cell r="H60">
            <v>425275.08322668681</v>
          </cell>
          <cell r="I60">
            <v>42702990.727537431</v>
          </cell>
          <cell r="J60">
            <v>73975500.47187914</v>
          </cell>
        </row>
        <row r="61">
          <cell r="A61">
            <v>44</v>
          </cell>
          <cell r="B61">
            <v>43556</v>
          </cell>
          <cell r="C61">
            <v>42702990.727537431</v>
          </cell>
          <cell r="D61">
            <v>8755294.3428916689</v>
          </cell>
          <cell r="E61">
            <v>0</v>
          </cell>
          <cell r="F61">
            <v>8755294.3428916689</v>
          </cell>
          <cell r="G61">
            <v>8399436.0868288577</v>
          </cell>
          <cell r="H61">
            <v>355858.25606281194</v>
          </cell>
          <cell r="I61">
            <v>34303554.640708573</v>
          </cell>
          <cell r="J61">
            <v>74331358.727941945</v>
          </cell>
        </row>
        <row r="62">
          <cell r="A62">
            <v>45</v>
          </cell>
          <cell r="B62">
            <v>43586</v>
          </cell>
          <cell r="C62">
            <v>34303554.640708573</v>
          </cell>
          <cell r="D62">
            <v>8755294.3428916689</v>
          </cell>
          <cell r="E62">
            <v>0</v>
          </cell>
          <cell r="F62">
            <v>8755294.3428916689</v>
          </cell>
          <cell r="G62">
            <v>8469431.3875524309</v>
          </cell>
          <cell r="H62">
            <v>285862.95533923811</v>
          </cell>
          <cell r="I62">
            <v>25834123.25315614</v>
          </cell>
          <cell r="J62">
            <v>74617221.683281183</v>
          </cell>
        </row>
        <row r="63">
          <cell r="A63">
            <v>46</v>
          </cell>
          <cell r="B63">
            <v>43617</v>
          </cell>
          <cell r="C63">
            <v>25834123.25315614</v>
          </cell>
          <cell r="D63">
            <v>8755294.3428916689</v>
          </cell>
          <cell r="E63">
            <v>0</v>
          </cell>
          <cell r="F63">
            <v>8755294.3428916689</v>
          </cell>
          <cell r="G63">
            <v>8540009.9824487008</v>
          </cell>
          <cell r="H63">
            <v>215284.36044296785</v>
          </cell>
          <cell r="I63">
            <v>17294113.27070744</v>
          </cell>
          <cell r="J63">
            <v>74832506.043724149</v>
          </cell>
        </row>
        <row r="64">
          <cell r="A64">
            <v>47</v>
          </cell>
          <cell r="B64">
            <v>43647</v>
          </cell>
          <cell r="C64">
            <v>17294113.27070744</v>
          </cell>
          <cell r="D64">
            <v>8755294.3428916689</v>
          </cell>
          <cell r="E64">
            <v>0</v>
          </cell>
          <cell r="F64">
            <v>8755294.3428916689</v>
          </cell>
          <cell r="G64">
            <v>8611176.7323024403</v>
          </cell>
          <cell r="H64">
            <v>144117.61058922866</v>
          </cell>
          <cell r="I64">
            <v>8682936.5384049993</v>
          </cell>
          <cell r="J64">
            <v>74976623.654313385</v>
          </cell>
        </row>
        <row r="65">
          <cell r="A65">
            <v>48</v>
          </cell>
          <cell r="B65">
            <v>43678</v>
          </cell>
          <cell r="C65">
            <v>8682936.5384049993</v>
          </cell>
          <cell r="D65">
            <v>8755294.3428916689</v>
          </cell>
          <cell r="E65">
            <v>0</v>
          </cell>
          <cell r="F65">
            <v>8682936.5384049993</v>
          </cell>
          <cell r="G65">
            <v>8610578.7339182906</v>
          </cell>
          <cell r="H65">
            <v>72357.804486708323</v>
          </cell>
          <cell r="I65">
            <v>0</v>
          </cell>
          <cell r="J65">
            <v>75048981.458800092</v>
          </cell>
        </row>
        <row r="66">
          <cell r="A66">
            <v>49</v>
          </cell>
          <cell r="B66">
            <v>43709</v>
          </cell>
          <cell r="C66">
            <v>0</v>
          </cell>
          <cell r="D66">
            <v>8755294.3428916689</v>
          </cell>
          <cell r="E66">
            <v>0</v>
          </cell>
          <cell r="F66">
            <v>0</v>
          </cell>
          <cell r="G66">
            <v>0</v>
          </cell>
          <cell r="H66">
            <v>0</v>
          </cell>
          <cell r="I66">
            <v>0</v>
          </cell>
          <cell r="J66">
            <v>75048981.458800092</v>
          </cell>
        </row>
        <row r="67">
          <cell r="A67">
            <v>50</v>
          </cell>
          <cell r="B67">
            <v>43739</v>
          </cell>
          <cell r="C67">
            <v>0</v>
          </cell>
          <cell r="D67">
            <v>8755294.3428916689</v>
          </cell>
          <cell r="E67">
            <v>0</v>
          </cell>
          <cell r="F67">
            <v>0</v>
          </cell>
          <cell r="G67">
            <v>0</v>
          </cell>
          <cell r="H67">
            <v>0</v>
          </cell>
          <cell r="I67">
            <v>0</v>
          </cell>
          <cell r="J67">
            <v>75048981.458800092</v>
          </cell>
        </row>
        <row r="68">
          <cell r="A68">
            <v>51</v>
          </cell>
          <cell r="B68">
            <v>43770</v>
          </cell>
          <cell r="C68">
            <v>0</v>
          </cell>
          <cell r="D68">
            <v>8755294.3428916689</v>
          </cell>
          <cell r="E68">
            <v>0</v>
          </cell>
          <cell r="F68">
            <v>0</v>
          </cell>
          <cell r="G68">
            <v>0</v>
          </cell>
          <cell r="H68">
            <v>0</v>
          </cell>
          <cell r="I68">
            <v>0</v>
          </cell>
          <cell r="J68">
            <v>75048981.458800092</v>
          </cell>
        </row>
        <row r="69">
          <cell r="A69">
            <v>52</v>
          </cell>
          <cell r="B69">
            <v>43800</v>
          </cell>
          <cell r="C69">
            <v>0</v>
          </cell>
          <cell r="D69">
            <v>8755294.3428916689</v>
          </cell>
          <cell r="E69">
            <v>0</v>
          </cell>
          <cell r="F69">
            <v>0</v>
          </cell>
          <cell r="G69">
            <v>0</v>
          </cell>
          <cell r="H69">
            <v>0</v>
          </cell>
          <cell r="I69">
            <v>0</v>
          </cell>
          <cell r="J69">
            <v>75048981.458800092</v>
          </cell>
        </row>
        <row r="70">
          <cell r="A70">
            <v>53</v>
          </cell>
          <cell r="B70">
            <v>43831</v>
          </cell>
          <cell r="C70">
            <v>0</v>
          </cell>
          <cell r="D70">
            <v>8755294.3428916689</v>
          </cell>
          <cell r="E70">
            <v>0</v>
          </cell>
          <cell r="F70">
            <v>0</v>
          </cell>
          <cell r="G70">
            <v>0</v>
          </cell>
          <cell r="H70">
            <v>0</v>
          </cell>
          <cell r="I70">
            <v>0</v>
          </cell>
          <cell r="J70">
            <v>75048981.458800092</v>
          </cell>
        </row>
        <row r="71">
          <cell r="A71">
            <v>54</v>
          </cell>
          <cell r="B71">
            <v>43862</v>
          </cell>
          <cell r="C71">
            <v>0</v>
          </cell>
          <cell r="D71">
            <v>8755294.3428916689</v>
          </cell>
          <cell r="E71">
            <v>0</v>
          </cell>
          <cell r="F71">
            <v>0</v>
          </cell>
          <cell r="G71">
            <v>0</v>
          </cell>
          <cell r="H71">
            <v>0</v>
          </cell>
          <cell r="I71">
            <v>0</v>
          </cell>
          <cell r="J71">
            <v>75048981.458800092</v>
          </cell>
        </row>
        <row r="72">
          <cell r="A72">
            <v>55</v>
          </cell>
          <cell r="B72">
            <v>43891</v>
          </cell>
          <cell r="C72">
            <v>0</v>
          </cell>
          <cell r="D72">
            <v>8755294.3428916689</v>
          </cell>
          <cell r="E72">
            <v>0</v>
          </cell>
          <cell r="F72">
            <v>0</v>
          </cell>
          <cell r="G72">
            <v>0</v>
          </cell>
          <cell r="H72">
            <v>0</v>
          </cell>
          <cell r="I72">
            <v>0</v>
          </cell>
          <cell r="J72">
            <v>75048981.458800092</v>
          </cell>
        </row>
        <row r="73">
          <cell r="A73">
            <v>56</v>
          </cell>
          <cell r="B73">
            <v>43922</v>
          </cell>
          <cell r="C73">
            <v>0</v>
          </cell>
          <cell r="D73">
            <v>8755294.3428916689</v>
          </cell>
          <cell r="E73">
            <v>0</v>
          </cell>
          <cell r="F73">
            <v>0</v>
          </cell>
          <cell r="G73">
            <v>0</v>
          </cell>
          <cell r="H73">
            <v>0</v>
          </cell>
          <cell r="I73">
            <v>0</v>
          </cell>
          <cell r="J73">
            <v>75048981.458800092</v>
          </cell>
        </row>
        <row r="74">
          <cell r="A74">
            <v>57</v>
          </cell>
          <cell r="B74">
            <v>43952</v>
          </cell>
          <cell r="C74">
            <v>0</v>
          </cell>
          <cell r="D74">
            <v>8755294.3428916689</v>
          </cell>
          <cell r="E74">
            <v>0</v>
          </cell>
          <cell r="F74">
            <v>0</v>
          </cell>
          <cell r="G74">
            <v>0</v>
          </cell>
          <cell r="H74">
            <v>0</v>
          </cell>
          <cell r="I74">
            <v>0</v>
          </cell>
          <cell r="J74">
            <v>75048981.458800092</v>
          </cell>
        </row>
        <row r="75">
          <cell r="A75">
            <v>58</v>
          </cell>
          <cell r="B75">
            <v>43983</v>
          </cell>
          <cell r="C75">
            <v>0</v>
          </cell>
          <cell r="D75">
            <v>8755294.3428916689</v>
          </cell>
          <cell r="E75">
            <v>0</v>
          </cell>
          <cell r="F75">
            <v>0</v>
          </cell>
          <cell r="G75">
            <v>0</v>
          </cell>
          <cell r="H75">
            <v>0</v>
          </cell>
          <cell r="I75">
            <v>0</v>
          </cell>
          <cell r="J75">
            <v>75048981.458800092</v>
          </cell>
        </row>
        <row r="76">
          <cell r="A76">
            <v>59</v>
          </cell>
          <cell r="B76">
            <v>44013</v>
          </cell>
          <cell r="C76">
            <v>0</v>
          </cell>
          <cell r="D76">
            <v>8755294.3428916689</v>
          </cell>
          <cell r="E76">
            <v>0</v>
          </cell>
          <cell r="F76">
            <v>0</v>
          </cell>
          <cell r="G76">
            <v>0</v>
          </cell>
          <cell r="H76">
            <v>0</v>
          </cell>
          <cell r="I76">
            <v>0</v>
          </cell>
          <cell r="J76">
            <v>75048981.458800092</v>
          </cell>
        </row>
        <row r="77">
          <cell r="A77">
            <v>60</v>
          </cell>
          <cell r="B77">
            <v>44044</v>
          </cell>
          <cell r="C77">
            <v>0</v>
          </cell>
          <cell r="D77">
            <v>8755294.3428916689</v>
          </cell>
          <cell r="E77">
            <v>0</v>
          </cell>
          <cell r="F77">
            <v>0</v>
          </cell>
          <cell r="G77">
            <v>0</v>
          </cell>
          <cell r="H77">
            <v>0</v>
          </cell>
          <cell r="I77">
            <v>0</v>
          </cell>
          <cell r="J77">
            <v>75048981.458800092</v>
          </cell>
        </row>
        <row r="78">
          <cell r="A78">
            <v>61</v>
          </cell>
          <cell r="B78">
            <v>44075</v>
          </cell>
          <cell r="C78">
            <v>0</v>
          </cell>
          <cell r="D78">
            <v>8755294.3428916689</v>
          </cell>
          <cell r="E78">
            <v>0</v>
          </cell>
          <cell r="F78">
            <v>0</v>
          </cell>
          <cell r="G78">
            <v>0</v>
          </cell>
          <cell r="H78">
            <v>0</v>
          </cell>
          <cell r="I78">
            <v>0</v>
          </cell>
          <cell r="J78">
            <v>75048981.458800092</v>
          </cell>
        </row>
        <row r="79">
          <cell r="A79">
            <v>62</v>
          </cell>
          <cell r="B79">
            <v>44105</v>
          </cell>
          <cell r="C79">
            <v>0</v>
          </cell>
          <cell r="D79">
            <v>8755294.3428916689</v>
          </cell>
          <cell r="E79">
            <v>0</v>
          </cell>
          <cell r="F79">
            <v>0</v>
          </cell>
          <cell r="G79">
            <v>0</v>
          </cell>
          <cell r="H79">
            <v>0</v>
          </cell>
          <cell r="I79">
            <v>0</v>
          </cell>
          <cell r="J79">
            <v>75048981.458800092</v>
          </cell>
        </row>
        <row r="80">
          <cell r="A80">
            <v>63</v>
          </cell>
          <cell r="B80">
            <v>44136</v>
          </cell>
          <cell r="C80">
            <v>0</v>
          </cell>
          <cell r="D80">
            <v>8755294.3428916689</v>
          </cell>
          <cell r="E80">
            <v>0</v>
          </cell>
          <cell r="F80">
            <v>0</v>
          </cell>
          <cell r="G80">
            <v>0</v>
          </cell>
          <cell r="H80">
            <v>0</v>
          </cell>
          <cell r="I80">
            <v>0</v>
          </cell>
          <cell r="J80">
            <v>75048981.458800092</v>
          </cell>
        </row>
        <row r="81">
          <cell r="A81">
            <v>64</v>
          </cell>
          <cell r="B81">
            <v>44166</v>
          </cell>
          <cell r="C81">
            <v>0</v>
          </cell>
          <cell r="D81">
            <v>8755294.3428916689</v>
          </cell>
          <cell r="E81">
            <v>0</v>
          </cell>
          <cell r="F81">
            <v>0</v>
          </cell>
          <cell r="G81">
            <v>0</v>
          </cell>
          <cell r="H81">
            <v>0</v>
          </cell>
          <cell r="I81">
            <v>0</v>
          </cell>
          <cell r="J81">
            <v>75048981.458800092</v>
          </cell>
        </row>
        <row r="82">
          <cell r="A82">
            <v>65</v>
          </cell>
          <cell r="B82">
            <v>44197</v>
          </cell>
          <cell r="C82">
            <v>0</v>
          </cell>
          <cell r="D82">
            <v>8755294.3428916689</v>
          </cell>
          <cell r="E82">
            <v>0</v>
          </cell>
          <cell r="F82">
            <v>0</v>
          </cell>
          <cell r="G82">
            <v>0</v>
          </cell>
          <cell r="H82">
            <v>0</v>
          </cell>
          <cell r="I82">
            <v>0</v>
          </cell>
          <cell r="J82">
            <v>75048981.458800092</v>
          </cell>
        </row>
        <row r="83">
          <cell r="A83">
            <v>66</v>
          </cell>
          <cell r="B83">
            <v>44228</v>
          </cell>
          <cell r="C83">
            <v>0</v>
          </cell>
          <cell r="D83">
            <v>8755294.3428916689</v>
          </cell>
          <cell r="E83">
            <v>0</v>
          </cell>
          <cell r="F83">
            <v>0</v>
          </cell>
          <cell r="G83">
            <v>0</v>
          </cell>
          <cell r="H83">
            <v>0</v>
          </cell>
          <cell r="I83">
            <v>0</v>
          </cell>
          <cell r="J83">
            <v>75048981.458800092</v>
          </cell>
        </row>
        <row r="84">
          <cell r="A84">
            <v>67</v>
          </cell>
          <cell r="B84">
            <v>44256</v>
          </cell>
          <cell r="C84">
            <v>0</v>
          </cell>
          <cell r="D84">
            <v>8755294.3428916689</v>
          </cell>
          <cell r="E84">
            <v>0</v>
          </cell>
          <cell r="F84">
            <v>0</v>
          </cell>
          <cell r="G84">
            <v>0</v>
          </cell>
          <cell r="H84">
            <v>0</v>
          </cell>
          <cell r="I84">
            <v>0</v>
          </cell>
          <cell r="J84">
            <v>75048981.458800092</v>
          </cell>
        </row>
        <row r="85">
          <cell r="A85">
            <v>68</v>
          </cell>
          <cell r="B85">
            <v>44287</v>
          </cell>
          <cell r="C85">
            <v>0</v>
          </cell>
          <cell r="D85">
            <v>8755294.3428916689</v>
          </cell>
          <cell r="E85">
            <v>0</v>
          </cell>
          <cell r="F85">
            <v>0</v>
          </cell>
          <cell r="G85">
            <v>0</v>
          </cell>
          <cell r="H85">
            <v>0</v>
          </cell>
          <cell r="I85">
            <v>0</v>
          </cell>
          <cell r="J85">
            <v>75048981.458800092</v>
          </cell>
        </row>
        <row r="86">
          <cell r="A86">
            <v>69</v>
          </cell>
          <cell r="B86">
            <v>44317</v>
          </cell>
          <cell r="C86">
            <v>0</v>
          </cell>
          <cell r="D86">
            <v>8755294.3428916689</v>
          </cell>
          <cell r="E86">
            <v>0</v>
          </cell>
          <cell r="F86">
            <v>0</v>
          </cell>
          <cell r="G86">
            <v>0</v>
          </cell>
          <cell r="H86">
            <v>0</v>
          </cell>
          <cell r="I86">
            <v>0</v>
          </cell>
          <cell r="J86">
            <v>75048981.458800092</v>
          </cell>
        </row>
        <row r="87">
          <cell r="A87">
            <v>70</v>
          </cell>
          <cell r="B87">
            <v>44348</v>
          </cell>
          <cell r="C87">
            <v>0</v>
          </cell>
          <cell r="D87">
            <v>8755294.3428916689</v>
          </cell>
          <cell r="E87">
            <v>0</v>
          </cell>
          <cell r="F87">
            <v>0</v>
          </cell>
          <cell r="G87">
            <v>0</v>
          </cell>
          <cell r="H87">
            <v>0</v>
          </cell>
          <cell r="I87">
            <v>0</v>
          </cell>
          <cell r="J87">
            <v>75048981.458800092</v>
          </cell>
        </row>
        <row r="88">
          <cell r="A88">
            <v>71</v>
          </cell>
          <cell r="B88">
            <v>44378</v>
          </cell>
          <cell r="C88">
            <v>0</v>
          </cell>
          <cell r="D88">
            <v>8755294.3428916689</v>
          </cell>
          <cell r="E88">
            <v>0</v>
          </cell>
          <cell r="F88">
            <v>0</v>
          </cell>
          <cell r="G88">
            <v>0</v>
          </cell>
          <cell r="H88">
            <v>0</v>
          </cell>
          <cell r="I88">
            <v>0</v>
          </cell>
          <cell r="J88">
            <v>75048981.458800092</v>
          </cell>
        </row>
        <row r="89">
          <cell r="A89">
            <v>72</v>
          </cell>
          <cell r="B89">
            <v>44409</v>
          </cell>
          <cell r="C89">
            <v>0</v>
          </cell>
          <cell r="D89">
            <v>8755294.3428916689</v>
          </cell>
          <cell r="E89">
            <v>0</v>
          </cell>
          <cell r="F89">
            <v>0</v>
          </cell>
          <cell r="G89">
            <v>0</v>
          </cell>
          <cell r="H89">
            <v>0</v>
          </cell>
          <cell r="I89">
            <v>0</v>
          </cell>
          <cell r="J89">
            <v>75048981.458800092</v>
          </cell>
        </row>
        <row r="90">
          <cell r="A90">
            <v>73</v>
          </cell>
          <cell r="B90">
            <v>44440</v>
          </cell>
          <cell r="C90">
            <v>0</v>
          </cell>
          <cell r="D90">
            <v>8755294.3428916689</v>
          </cell>
          <cell r="E90">
            <v>0</v>
          </cell>
          <cell r="F90">
            <v>0</v>
          </cell>
          <cell r="G90">
            <v>0</v>
          </cell>
          <cell r="H90">
            <v>0</v>
          </cell>
          <cell r="I90">
            <v>0</v>
          </cell>
          <cell r="J90">
            <v>75048981.458800092</v>
          </cell>
        </row>
        <row r="91">
          <cell r="A91">
            <v>74</v>
          </cell>
          <cell r="B91">
            <v>44470</v>
          </cell>
          <cell r="C91">
            <v>0</v>
          </cell>
          <cell r="D91">
            <v>8755294.3428916689</v>
          </cell>
          <cell r="E91">
            <v>0</v>
          </cell>
          <cell r="F91">
            <v>0</v>
          </cell>
          <cell r="G91">
            <v>0</v>
          </cell>
          <cell r="H91">
            <v>0</v>
          </cell>
          <cell r="I91">
            <v>0</v>
          </cell>
          <cell r="J91">
            <v>75048981.458800092</v>
          </cell>
        </row>
        <row r="92">
          <cell r="A92">
            <v>75</v>
          </cell>
          <cell r="B92">
            <v>44501</v>
          </cell>
          <cell r="C92">
            <v>0</v>
          </cell>
          <cell r="D92">
            <v>8755294.3428916689</v>
          </cell>
          <cell r="E92">
            <v>0</v>
          </cell>
          <cell r="F92">
            <v>0</v>
          </cell>
          <cell r="G92">
            <v>0</v>
          </cell>
          <cell r="H92">
            <v>0</v>
          </cell>
          <cell r="I92">
            <v>0</v>
          </cell>
          <cell r="J92">
            <v>75048981.458800092</v>
          </cell>
        </row>
        <row r="93">
          <cell r="A93">
            <v>76</v>
          </cell>
          <cell r="B93">
            <v>44531</v>
          </cell>
          <cell r="C93">
            <v>0</v>
          </cell>
          <cell r="D93">
            <v>8755294.3428916689</v>
          </cell>
          <cell r="E93">
            <v>0</v>
          </cell>
          <cell r="F93">
            <v>0</v>
          </cell>
          <cell r="G93">
            <v>0</v>
          </cell>
          <cell r="H93">
            <v>0</v>
          </cell>
          <cell r="I93">
            <v>0</v>
          </cell>
          <cell r="J93">
            <v>75048981.458800092</v>
          </cell>
        </row>
        <row r="94">
          <cell r="A94">
            <v>77</v>
          </cell>
          <cell r="B94">
            <v>44562</v>
          </cell>
          <cell r="C94">
            <v>0</v>
          </cell>
          <cell r="D94">
            <v>8755294.3428916689</v>
          </cell>
          <cell r="E94">
            <v>0</v>
          </cell>
          <cell r="F94">
            <v>0</v>
          </cell>
          <cell r="G94">
            <v>0</v>
          </cell>
          <cell r="H94">
            <v>0</v>
          </cell>
          <cell r="I94">
            <v>0</v>
          </cell>
          <cell r="J94">
            <v>75048981.458800092</v>
          </cell>
        </row>
        <row r="95">
          <cell r="A95">
            <v>78</v>
          </cell>
          <cell r="B95">
            <v>44593</v>
          </cell>
          <cell r="C95">
            <v>0</v>
          </cell>
          <cell r="D95">
            <v>8755294.3428916689</v>
          </cell>
          <cell r="E95">
            <v>0</v>
          </cell>
          <cell r="F95">
            <v>0</v>
          </cell>
          <cell r="G95">
            <v>0</v>
          </cell>
          <cell r="H95">
            <v>0</v>
          </cell>
          <cell r="I95">
            <v>0</v>
          </cell>
          <cell r="J95">
            <v>75048981.458800092</v>
          </cell>
        </row>
        <row r="96">
          <cell r="A96">
            <v>79</v>
          </cell>
          <cell r="B96">
            <v>44621</v>
          </cell>
          <cell r="C96">
            <v>0</v>
          </cell>
          <cell r="D96">
            <v>8755294.3428916689</v>
          </cell>
          <cell r="E96">
            <v>0</v>
          </cell>
          <cell r="F96">
            <v>0</v>
          </cell>
          <cell r="G96">
            <v>0</v>
          </cell>
          <cell r="H96">
            <v>0</v>
          </cell>
          <cell r="I96">
            <v>0</v>
          </cell>
          <cell r="J96">
            <v>75048981.458800092</v>
          </cell>
        </row>
        <row r="97">
          <cell r="A97">
            <v>80</v>
          </cell>
          <cell r="B97">
            <v>44652</v>
          </cell>
          <cell r="C97">
            <v>0</v>
          </cell>
          <cell r="D97">
            <v>8755294.3428916689</v>
          </cell>
          <cell r="E97">
            <v>0</v>
          </cell>
          <cell r="F97">
            <v>0</v>
          </cell>
          <cell r="G97">
            <v>0</v>
          </cell>
          <cell r="H97">
            <v>0</v>
          </cell>
          <cell r="I97">
            <v>0</v>
          </cell>
          <cell r="J97">
            <v>75048981.458800092</v>
          </cell>
        </row>
        <row r="98">
          <cell r="A98">
            <v>81</v>
          </cell>
          <cell r="B98">
            <v>44682</v>
          </cell>
          <cell r="C98">
            <v>0</v>
          </cell>
          <cell r="D98">
            <v>8755294.3428916689</v>
          </cell>
          <cell r="E98">
            <v>0</v>
          </cell>
          <cell r="F98">
            <v>0</v>
          </cell>
          <cell r="G98">
            <v>0</v>
          </cell>
          <cell r="H98">
            <v>0</v>
          </cell>
          <cell r="I98">
            <v>0</v>
          </cell>
          <cell r="J98">
            <v>75048981.458800092</v>
          </cell>
        </row>
        <row r="99">
          <cell r="A99">
            <v>82</v>
          </cell>
          <cell r="B99">
            <v>44713</v>
          </cell>
          <cell r="C99">
            <v>0</v>
          </cell>
          <cell r="D99">
            <v>8755294.3428916689</v>
          </cell>
          <cell r="E99">
            <v>0</v>
          </cell>
          <cell r="F99">
            <v>0</v>
          </cell>
          <cell r="G99">
            <v>0</v>
          </cell>
          <cell r="H99">
            <v>0</v>
          </cell>
          <cell r="I99">
            <v>0</v>
          </cell>
          <cell r="J99">
            <v>75048981.458800092</v>
          </cell>
        </row>
        <row r="100">
          <cell r="A100">
            <v>83</v>
          </cell>
          <cell r="B100">
            <v>44743</v>
          </cell>
          <cell r="C100">
            <v>0</v>
          </cell>
          <cell r="D100">
            <v>8755294.3428916689</v>
          </cell>
          <cell r="E100">
            <v>0</v>
          </cell>
          <cell r="F100">
            <v>0</v>
          </cell>
          <cell r="G100">
            <v>0</v>
          </cell>
          <cell r="H100">
            <v>0</v>
          </cell>
          <cell r="I100">
            <v>0</v>
          </cell>
          <cell r="J100">
            <v>75048981.458800092</v>
          </cell>
        </row>
        <row r="101">
          <cell r="A101">
            <v>84</v>
          </cell>
          <cell r="B101">
            <v>44774</v>
          </cell>
          <cell r="C101">
            <v>0</v>
          </cell>
          <cell r="D101">
            <v>8755294.3428916689</v>
          </cell>
          <cell r="E101">
            <v>0</v>
          </cell>
          <cell r="F101">
            <v>0</v>
          </cell>
          <cell r="G101">
            <v>0</v>
          </cell>
          <cell r="H101">
            <v>0</v>
          </cell>
          <cell r="I101">
            <v>0</v>
          </cell>
          <cell r="J101">
            <v>75048981.458800092</v>
          </cell>
        </row>
        <row r="102">
          <cell r="A102">
            <v>85</v>
          </cell>
          <cell r="B102">
            <v>44805</v>
          </cell>
          <cell r="C102">
            <v>0</v>
          </cell>
          <cell r="D102">
            <v>8755294.3428916689</v>
          </cell>
          <cell r="E102">
            <v>0</v>
          </cell>
          <cell r="F102">
            <v>0</v>
          </cell>
          <cell r="G102">
            <v>0</v>
          </cell>
          <cell r="H102">
            <v>0</v>
          </cell>
          <cell r="I102">
            <v>0</v>
          </cell>
          <cell r="J102">
            <v>75048981.458800092</v>
          </cell>
        </row>
        <row r="103">
          <cell r="A103">
            <v>86</v>
          </cell>
          <cell r="B103">
            <v>44835</v>
          </cell>
          <cell r="C103">
            <v>0</v>
          </cell>
          <cell r="D103">
            <v>8755294.3428916689</v>
          </cell>
          <cell r="E103">
            <v>0</v>
          </cell>
          <cell r="F103">
            <v>0</v>
          </cell>
          <cell r="G103">
            <v>0</v>
          </cell>
          <cell r="H103">
            <v>0</v>
          </cell>
          <cell r="I103">
            <v>0</v>
          </cell>
          <cell r="J103">
            <v>75048981.458800092</v>
          </cell>
        </row>
        <row r="104">
          <cell r="A104">
            <v>87</v>
          </cell>
          <cell r="B104">
            <v>44866</v>
          </cell>
          <cell r="C104">
            <v>0</v>
          </cell>
          <cell r="D104">
            <v>8755294.3428916689</v>
          </cell>
          <cell r="E104">
            <v>0</v>
          </cell>
          <cell r="F104">
            <v>0</v>
          </cell>
          <cell r="G104">
            <v>0</v>
          </cell>
          <cell r="H104">
            <v>0</v>
          </cell>
          <cell r="I104">
            <v>0</v>
          </cell>
          <cell r="J104">
            <v>75048981.458800092</v>
          </cell>
        </row>
        <row r="105">
          <cell r="A105">
            <v>88</v>
          </cell>
          <cell r="B105">
            <v>44896</v>
          </cell>
          <cell r="C105">
            <v>0</v>
          </cell>
          <cell r="D105">
            <v>8755294.3428916689</v>
          </cell>
          <cell r="E105">
            <v>0</v>
          </cell>
          <cell r="F105">
            <v>0</v>
          </cell>
          <cell r="G105">
            <v>0</v>
          </cell>
          <cell r="H105">
            <v>0</v>
          </cell>
          <cell r="I105">
            <v>0</v>
          </cell>
          <cell r="J105">
            <v>75048981.458800092</v>
          </cell>
        </row>
        <row r="106">
          <cell r="A106">
            <v>89</v>
          </cell>
          <cell r="B106">
            <v>44927</v>
          </cell>
          <cell r="C106">
            <v>0</v>
          </cell>
          <cell r="D106">
            <v>8755294.3428916689</v>
          </cell>
          <cell r="E106">
            <v>0</v>
          </cell>
          <cell r="F106">
            <v>0</v>
          </cell>
          <cell r="G106">
            <v>0</v>
          </cell>
          <cell r="H106">
            <v>0</v>
          </cell>
          <cell r="I106">
            <v>0</v>
          </cell>
          <cell r="J106">
            <v>75048981.458800092</v>
          </cell>
        </row>
        <row r="107">
          <cell r="A107">
            <v>90</v>
          </cell>
          <cell r="B107">
            <v>44958</v>
          </cell>
          <cell r="C107">
            <v>0</v>
          </cell>
          <cell r="D107">
            <v>8755294.3428916689</v>
          </cell>
          <cell r="E107">
            <v>0</v>
          </cell>
          <cell r="F107">
            <v>0</v>
          </cell>
          <cell r="G107">
            <v>0</v>
          </cell>
          <cell r="H107">
            <v>0</v>
          </cell>
          <cell r="I107">
            <v>0</v>
          </cell>
          <cell r="J107">
            <v>75048981.458800092</v>
          </cell>
        </row>
        <row r="108">
          <cell r="A108">
            <v>91</v>
          </cell>
          <cell r="B108">
            <v>44986</v>
          </cell>
          <cell r="C108">
            <v>0</v>
          </cell>
          <cell r="D108">
            <v>8755294.3428916689</v>
          </cell>
          <cell r="E108">
            <v>0</v>
          </cell>
          <cell r="F108">
            <v>0</v>
          </cell>
          <cell r="G108">
            <v>0</v>
          </cell>
          <cell r="H108">
            <v>0</v>
          </cell>
          <cell r="I108">
            <v>0</v>
          </cell>
          <cell r="J108">
            <v>75048981.458800092</v>
          </cell>
        </row>
        <row r="109">
          <cell r="A109">
            <v>92</v>
          </cell>
          <cell r="B109">
            <v>45017</v>
          </cell>
          <cell r="C109">
            <v>0</v>
          </cell>
          <cell r="D109">
            <v>8755294.3428916689</v>
          </cell>
          <cell r="E109">
            <v>0</v>
          </cell>
          <cell r="F109">
            <v>0</v>
          </cell>
          <cell r="G109">
            <v>0</v>
          </cell>
          <cell r="H109">
            <v>0</v>
          </cell>
          <cell r="I109">
            <v>0</v>
          </cell>
          <cell r="J109">
            <v>75048981.458800092</v>
          </cell>
        </row>
        <row r="110">
          <cell r="A110">
            <v>93</v>
          </cell>
          <cell r="B110">
            <v>45047</v>
          </cell>
          <cell r="C110">
            <v>0</v>
          </cell>
          <cell r="D110">
            <v>8755294.3428916689</v>
          </cell>
          <cell r="E110">
            <v>0</v>
          </cell>
          <cell r="F110">
            <v>0</v>
          </cell>
          <cell r="G110">
            <v>0</v>
          </cell>
          <cell r="H110">
            <v>0</v>
          </cell>
          <cell r="I110">
            <v>0</v>
          </cell>
          <cell r="J110">
            <v>75048981.458800092</v>
          </cell>
        </row>
        <row r="111">
          <cell r="A111">
            <v>94</v>
          </cell>
          <cell r="B111">
            <v>45078</v>
          </cell>
          <cell r="C111">
            <v>0</v>
          </cell>
          <cell r="D111">
            <v>8755294.3428916689</v>
          </cell>
          <cell r="E111">
            <v>0</v>
          </cell>
          <cell r="F111">
            <v>0</v>
          </cell>
          <cell r="G111">
            <v>0</v>
          </cell>
          <cell r="H111">
            <v>0</v>
          </cell>
          <cell r="I111">
            <v>0</v>
          </cell>
          <cell r="J111">
            <v>75048981.458800092</v>
          </cell>
        </row>
        <row r="112">
          <cell r="A112">
            <v>95</v>
          </cell>
          <cell r="B112">
            <v>45108</v>
          </cell>
          <cell r="C112">
            <v>0</v>
          </cell>
          <cell r="D112">
            <v>8755294.3428916689</v>
          </cell>
          <cell r="E112">
            <v>0</v>
          </cell>
          <cell r="F112">
            <v>0</v>
          </cell>
          <cell r="G112">
            <v>0</v>
          </cell>
          <cell r="H112">
            <v>0</v>
          </cell>
          <cell r="I112">
            <v>0</v>
          </cell>
          <cell r="J112">
            <v>75048981.458800092</v>
          </cell>
        </row>
        <row r="113">
          <cell r="A113">
            <v>96</v>
          </cell>
          <cell r="B113">
            <v>45139</v>
          </cell>
          <cell r="C113">
            <v>0</v>
          </cell>
          <cell r="D113">
            <v>8755294.3428916689</v>
          </cell>
          <cell r="E113">
            <v>0</v>
          </cell>
          <cell r="F113">
            <v>0</v>
          </cell>
          <cell r="G113">
            <v>0</v>
          </cell>
          <cell r="H113">
            <v>0</v>
          </cell>
          <cell r="I113">
            <v>0</v>
          </cell>
          <cell r="J113">
            <v>75048981.458800092</v>
          </cell>
        </row>
        <row r="114">
          <cell r="A114">
            <v>97</v>
          </cell>
          <cell r="B114">
            <v>45170</v>
          </cell>
          <cell r="C114">
            <v>0</v>
          </cell>
          <cell r="D114">
            <v>8755294.3428916689</v>
          </cell>
          <cell r="E114">
            <v>0</v>
          </cell>
          <cell r="F114">
            <v>0</v>
          </cell>
          <cell r="G114">
            <v>0</v>
          </cell>
          <cell r="H114">
            <v>0</v>
          </cell>
          <cell r="I114">
            <v>0</v>
          </cell>
          <cell r="J114">
            <v>75048981.458800092</v>
          </cell>
        </row>
        <row r="115">
          <cell r="A115">
            <v>98</v>
          </cell>
          <cell r="B115">
            <v>45200</v>
          </cell>
          <cell r="C115">
            <v>0</v>
          </cell>
          <cell r="D115">
            <v>8755294.3428916689</v>
          </cell>
          <cell r="E115">
            <v>0</v>
          </cell>
          <cell r="F115">
            <v>0</v>
          </cell>
          <cell r="G115">
            <v>0</v>
          </cell>
          <cell r="H115">
            <v>0</v>
          </cell>
          <cell r="I115">
            <v>0</v>
          </cell>
          <cell r="J115">
            <v>75048981.458800092</v>
          </cell>
        </row>
        <row r="116">
          <cell r="A116">
            <v>99</v>
          </cell>
          <cell r="B116">
            <v>45231</v>
          </cell>
          <cell r="C116">
            <v>0</v>
          </cell>
          <cell r="D116">
            <v>8755294.3428916689</v>
          </cell>
          <cell r="E116">
            <v>0</v>
          </cell>
          <cell r="F116">
            <v>0</v>
          </cell>
          <cell r="G116">
            <v>0</v>
          </cell>
          <cell r="H116">
            <v>0</v>
          </cell>
          <cell r="I116">
            <v>0</v>
          </cell>
          <cell r="J116">
            <v>75048981.458800092</v>
          </cell>
        </row>
        <row r="117">
          <cell r="A117">
            <v>100</v>
          </cell>
          <cell r="B117">
            <v>45261</v>
          </cell>
          <cell r="C117">
            <v>0</v>
          </cell>
          <cell r="D117">
            <v>8755294.3428916689</v>
          </cell>
          <cell r="E117">
            <v>0</v>
          </cell>
          <cell r="F117">
            <v>0</v>
          </cell>
          <cell r="G117">
            <v>0</v>
          </cell>
          <cell r="H117">
            <v>0</v>
          </cell>
          <cell r="I117">
            <v>0</v>
          </cell>
          <cell r="J117">
            <v>75048981.458800092</v>
          </cell>
        </row>
        <row r="118">
          <cell r="A118">
            <v>101</v>
          </cell>
          <cell r="B118">
            <v>45292</v>
          </cell>
          <cell r="C118">
            <v>0</v>
          </cell>
          <cell r="D118">
            <v>8755294.3428916689</v>
          </cell>
          <cell r="E118">
            <v>0</v>
          </cell>
          <cell r="F118">
            <v>0</v>
          </cell>
          <cell r="G118">
            <v>0</v>
          </cell>
          <cell r="H118">
            <v>0</v>
          </cell>
          <cell r="I118">
            <v>0</v>
          </cell>
          <cell r="J118">
            <v>75048981.458800092</v>
          </cell>
        </row>
        <row r="119">
          <cell r="A119">
            <v>102</v>
          </cell>
          <cell r="B119">
            <v>45323</v>
          </cell>
          <cell r="C119">
            <v>0</v>
          </cell>
          <cell r="D119">
            <v>8755294.3428916689</v>
          </cell>
          <cell r="E119">
            <v>0</v>
          </cell>
          <cell r="F119">
            <v>0</v>
          </cell>
          <cell r="G119">
            <v>0</v>
          </cell>
          <cell r="H119">
            <v>0</v>
          </cell>
          <cell r="I119">
            <v>0</v>
          </cell>
          <cell r="J119">
            <v>75048981.458800092</v>
          </cell>
        </row>
        <row r="120">
          <cell r="A120">
            <v>103</v>
          </cell>
          <cell r="B120">
            <v>45352</v>
          </cell>
          <cell r="C120">
            <v>0</v>
          </cell>
          <cell r="D120">
            <v>8755294.3428916689</v>
          </cell>
          <cell r="E120">
            <v>0</v>
          </cell>
          <cell r="F120">
            <v>0</v>
          </cell>
          <cell r="G120">
            <v>0</v>
          </cell>
          <cell r="H120">
            <v>0</v>
          </cell>
          <cell r="I120">
            <v>0</v>
          </cell>
          <cell r="J120">
            <v>75048981.458800092</v>
          </cell>
        </row>
        <row r="121">
          <cell r="A121">
            <v>104</v>
          </cell>
          <cell r="B121">
            <v>45383</v>
          </cell>
          <cell r="C121">
            <v>0</v>
          </cell>
          <cell r="D121">
            <v>8755294.3428916689</v>
          </cell>
          <cell r="E121">
            <v>0</v>
          </cell>
          <cell r="F121">
            <v>0</v>
          </cell>
          <cell r="G121">
            <v>0</v>
          </cell>
          <cell r="H121">
            <v>0</v>
          </cell>
          <cell r="I121">
            <v>0</v>
          </cell>
          <cell r="J121">
            <v>75048981.458800092</v>
          </cell>
        </row>
        <row r="122">
          <cell r="A122">
            <v>105</v>
          </cell>
          <cell r="B122">
            <v>45413</v>
          </cell>
          <cell r="C122">
            <v>0</v>
          </cell>
          <cell r="D122">
            <v>8755294.3428916689</v>
          </cell>
          <cell r="E122">
            <v>0</v>
          </cell>
          <cell r="F122">
            <v>0</v>
          </cell>
          <cell r="G122">
            <v>0</v>
          </cell>
          <cell r="H122">
            <v>0</v>
          </cell>
          <cell r="I122">
            <v>0</v>
          </cell>
          <cell r="J122">
            <v>75048981.458800092</v>
          </cell>
        </row>
        <row r="123">
          <cell r="A123">
            <v>106</v>
          </cell>
          <cell r="B123">
            <v>45444</v>
          </cell>
          <cell r="C123">
            <v>0</v>
          </cell>
          <cell r="D123">
            <v>8755294.3428916689</v>
          </cell>
          <cell r="E123">
            <v>0</v>
          </cell>
          <cell r="F123">
            <v>0</v>
          </cell>
          <cell r="G123">
            <v>0</v>
          </cell>
          <cell r="H123">
            <v>0</v>
          </cell>
          <cell r="I123">
            <v>0</v>
          </cell>
          <cell r="J123">
            <v>75048981.458800092</v>
          </cell>
        </row>
        <row r="124">
          <cell r="A124">
            <v>107</v>
          </cell>
          <cell r="B124">
            <v>45474</v>
          </cell>
          <cell r="C124">
            <v>0</v>
          </cell>
          <cell r="D124">
            <v>8755294.3428916689</v>
          </cell>
          <cell r="E124">
            <v>0</v>
          </cell>
          <cell r="F124">
            <v>0</v>
          </cell>
          <cell r="G124">
            <v>0</v>
          </cell>
          <cell r="H124">
            <v>0</v>
          </cell>
          <cell r="I124">
            <v>0</v>
          </cell>
          <cell r="J124">
            <v>75048981.458800092</v>
          </cell>
        </row>
        <row r="125">
          <cell r="A125">
            <v>108</v>
          </cell>
          <cell r="B125">
            <v>45505</v>
          </cell>
          <cell r="C125">
            <v>0</v>
          </cell>
          <cell r="D125">
            <v>8755294.3428916689</v>
          </cell>
          <cell r="E125">
            <v>0</v>
          </cell>
          <cell r="F125">
            <v>0</v>
          </cell>
          <cell r="G125">
            <v>0</v>
          </cell>
          <cell r="H125">
            <v>0</v>
          </cell>
          <cell r="I125">
            <v>0</v>
          </cell>
          <cell r="J125">
            <v>75048981.458800092</v>
          </cell>
        </row>
        <row r="126">
          <cell r="A126">
            <v>109</v>
          </cell>
          <cell r="B126">
            <v>45536</v>
          </cell>
          <cell r="C126">
            <v>0</v>
          </cell>
          <cell r="D126">
            <v>8755294.3428916689</v>
          </cell>
          <cell r="E126">
            <v>0</v>
          </cell>
          <cell r="F126">
            <v>0</v>
          </cell>
          <cell r="G126">
            <v>0</v>
          </cell>
          <cell r="H126">
            <v>0</v>
          </cell>
          <cell r="I126">
            <v>0</v>
          </cell>
          <cell r="J126">
            <v>75048981.458800092</v>
          </cell>
        </row>
        <row r="127">
          <cell r="A127">
            <v>110</v>
          </cell>
          <cell r="B127">
            <v>45566</v>
          </cell>
          <cell r="C127">
            <v>0</v>
          </cell>
          <cell r="D127">
            <v>8755294.3428916689</v>
          </cell>
          <cell r="E127">
            <v>0</v>
          </cell>
          <cell r="F127">
            <v>0</v>
          </cell>
          <cell r="G127">
            <v>0</v>
          </cell>
          <cell r="H127">
            <v>0</v>
          </cell>
          <cell r="I127">
            <v>0</v>
          </cell>
          <cell r="J127">
            <v>75048981.458800092</v>
          </cell>
        </row>
        <row r="128">
          <cell r="A128">
            <v>111</v>
          </cell>
          <cell r="B128">
            <v>45597</v>
          </cell>
          <cell r="C128">
            <v>0</v>
          </cell>
          <cell r="D128">
            <v>8755294.3428916689</v>
          </cell>
          <cell r="E128">
            <v>0</v>
          </cell>
          <cell r="F128">
            <v>0</v>
          </cell>
          <cell r="G128">
            <v>0</v>
          </cell>
          <cell r="H128">
            <v>0</v>
          </cell>
          <cell r="I128">
            <v>0</v>
          </cell>
          <cell r="J128">
            <v>75048981.458800092</v>
          </cell>
        </row>
        <row r="129">
          <cell r="A129">
            <v>112</v>
          </cell>
          <cell r="B129">
            <v>45627</v>
          </cell>
          <cell r="C129">
            <v>0</v>
          </cell>
          <cell r="D129">
            <v>8755294.3428916689</v>
          </cell>
          <cell r="E129">
            <v>0</v>
          </cell>
          <cell r="F129">
            <v>0</v>
          </cell>
          <cell r="G129">
            <v>0</v>
          </cell>
          <cell r="H129">
            <v>0</v>
          </cell>
          <cell r="I129">
            <v>0</v>
          </cell>
          <cell r="J129">
            <v>75048981.458800092</v>
          </cell>
        </row>
        <row r="130">
          <cell r="A130">
            <v>113</v>
          </cell>
          <cell r="B130">
            <v>45658</v>
          </cell>
          <cell r="C130">
            <v>0</v>
          </cell>
          <cell r="D130">
            <v>8755294.3428916689</v>
          </cell>
          <cell r="E130">
            <v>0</v>
          </cell>
          <cell r="F130">
            <v>0</v>
          </cell>
          <cell r="G130">
            <v>0</v>
          </cell>
          <cell r="H130">
            <v>0</v>
          </cell>
          <cell r="I130">
            <v>0</v>
          </cell>
          <cell r="J130">
            <v>75048981.458800092</v>
          </cell>
        </row>
        <row r="131">
          <cell r="A131">
            <v>114</v>
          </cell>
          <cell r="B131">
            <v>45689</v>
          </cell>
          <cell r="C131">
            <v>0</v>
          </cell>
          <cell r="D131">
            <v>8755294.3428916689</v>
          </cell>
          <cell r="E131">
            <v>0</v>
          </cell>
          <cell r="F131">
            <v>0</v>
          </cell>
          <cell r="G131">
            <v>0</v>
          </cell>
          <cell r="H131">
            <v>0</v>
          </cell>
          <cell r="I131">
            <v>0</v>
          </cell>
          <cell r="J131">
            <v>75048981.458800092</v>
          </cell>
        </row>
        <row r="132">
          <cell r="A132">
            <v>115</v>
          </cell>
          <cell r="B132">
            <v>45717</v>
          </cell>
          <cell r="C132">
            <v>0</v>
          </cell>
          <cell r="D132">
            <v>8755294.3428916689</v>
          </cell>
          <cell r="E132">
            <v>0</v>
          </cell>
          <cell r="F132">
            <v>0</v>
          </cell>
          <cell r="G132">
            <v>0</v>
          </cell>
          <cell r="H132">
            <v>0</v>
          </cell>
          <cell r="I132">
            <v>0</v>
          </cell>
          <cell r="J132">
            <v>75048981.458800092</v>
          </cell>
        </row>
        <row r="133">
          <cell r="A133">
            <v>116</v>
          </cell>
          <cell r="B133">
            <v>45748</v>
          </cell>
          <cell r="C133">
            <v>0</v>
          </cell>
          <cell r="D133">
            <v>8755294.3428916689</v>
          </cell>
          <cell r="E133">
            <v>0</v>
          </cell>
          <cell r="F133">
            <v>0</v>
          </cell>
          <cell r="G133">
            <v>0</v>
          </cell>
          <cell r="H133">
            <v>0</v>
          </cell>
          <cell r="I133">
            <v>0</v>
          </cell>
          <cell r="J133">
            <v>75048981.458800092</v>
          </cell>
        </row>
        <row r="134">
          <cell r="A134">
            <v>117</v>
          </cell>
          <cell r="B134">
            <v>45778</v>
          </cell>
          <cell r="C134">
            <v>0</v>
          </cell>
          <cell r="D134">
            <v>8755294.3428916689</v>
          </cell>
          <cell r="E134">
            <v>0</v>
          </cell>
          <cell r="F134">
            <v>0</v>
          </cell>
          <cell r="G134">
            <v>0</v>
          </cell>
          <cell r="H134">
            <v>0</v>
          </cell>
          <cell r="I134">
            <v>0</v>
          </cell>
          <cell r="J134">
            <v>75048981.458800092</v>
          </cell>
        </row>
        <row r="135">
          <cell r="A135">
            <v>118</v>
          </cell>
          <cell r="B135">
            <v>45809</v>
          </cell>
          <cell r="C135">
            <v>0</v>
          </cell>
          <cell r="D135">
            <v>8755294.3428916689</v>
          </cell>
          <cell r="E135">
            <v>0</v>
          </cell>
          <cell r="F135">
            <v>0</v>
          </cell>
          <cell r="G135">
            <v>0</v>
          </cell>
          <cell r="H135">
            <v>0</v>
          </cell>
          <cell r="I135">
            <v>0</v>
          </cell>
          <cell r="J135">
            <v>75048981.458800092</v>
          </cell>
        </row>
        <row r="136">
          <cell r="A136">
            <v>119</v>
          </cell>
          <cell r="B136">
            <v>45839</v>
          </cell>
          <cell r="C136">
            <v>0</v>
          </cell>
          <cell r="D136">
            <v>8755294.3428916689</v>
          </cell>
          <cell r="E136">
            <v>0</v>
          </cell>
          <cell r="F136">
            <v>0</v>
          </cell>
          <cell r="G136">
            <v>0</v>
          </cell>
          <cell r="H136">
            <v>0</v>
          </cell>
          <cell r="I136">
            <v>0</v>
          </cell>
          <cell r="J136">
            <v>75048981.458800092</v>
          </cell>
        </row>
        <row r="137">
          <cell r="A137">
            <v>120</v>
          </cell>
          <cell r="B137">
            <v>45870</v>
          </cell>
          <cell r="C137">
            <v>0</v>
          </cell>
          <cell r="D137">
            <v>8755294.3428916689</v>
          </cell>
          <cell r="E137">
            <v>0</v>
          </cell>
          <cell r="F137">
            <v>0</v>
          </cell>
          <cell r="G137">
            <v>0</v>
          </cell>
          <cell r="H137">
            <v>0</v>
          </cell>
          <cell r="I137">
            <v>0</v>
          </cell>
          <cell r="J137">
            <v>75048981.458800092</v>
          </cell>
        </row>
        <row r="138">
          <cell r="A138">
            <v>121</v>
          </cell>
          <cell r="B138">
            <v>45901</v>
          </cell>
          <cell r="C138">
            <v>0</v>
          </cell>
          <cell r="D138">
            <v>8755294.3428916689</v>
          </cell>
          <cell r="E138">
            <v>0</v>
          </cell>
          <cell r="F138">
            <v>0</v>
          </cell>
          <cell r="G138">
            <v>0</v>
          </cell>
          <cell r="H138">
            <v>0</v>
          </cell>
          <cell r="I138">
            <v>0</v>
          </cell>
          <cell r="J138">
            <v>75048981.458800092</v>
          </cell>
        </row>
        <row r="139">
          <cell r="A139">
            <v>122</v>
          </cell>
          <cell r="B139">
            <v>45931</v>
          </cell>
          <cell r="C139">
            <v>0</v>
          </cell>
          <cell r="D139">
            <v>8755294.3428916689</v>
          </cell>
          <cell r="E139">
            <v>0</v>
          </cell>
          <cell r="F139">
            <v>0</v>
          </cell>
          <cell r="G139">
            <v>0</v>
          </cell>
          <cell r="H139">
            <v>0</v>
          </cell>
          <cell r="I139">
            <v>0</v>
          </cell>
          <cell r="J139">
            <v>75048981.458800092</v>
          </cell>
        </row>
        <row r="140">
          <cell r="A140">
            <v>123</v>
          </cell>
          <cell r="B140">
            <v>45962</v>
          </cell>
          <cell r="C140">
            <v>0</v>
          </cell>
          <cell r="D140">
            <v>8755294.3428916689</v>
          </cell>
          <cell r="E140">
            <v>0</v>
          </cell>
          <cell r="F140">
            <v>0</v>
          </cell>
          <cell r="G140">
            <v>0</v>
          </cell>
          <cell r="H140">
            <v>0</v>
          </cell>
          <cell r="I140">
            <v>0</v>
          </cell>
          <cell r="J140">
            <v>75048981.458800092</v>
          </cell>
        </row>
        <row r="141">
          <cell r="A141">
            <v>124</v>
          </cell>
          <cell r="B141">
            <v>45992</v>
          </cell>
          <cell r="C141">
            <v>0</v>
          </cell>
          <cell r="D141">
            <v>8755294.3428916689</v>
          </cell>
          <cell r="E141">
            <v>0</v>
          </cell>
          <cell r="F141">
            <v>0</v>
          </cell>
          <cell r="G141">
            <v>0</v>
          </cell>
          <cell r="H141">
            <v>0</v>
          </cell>
          <cell r="I141">
            <v>0</v>
          </cell>
          <cell r="J141">
            <v>75048981.458800092</v>
          </cell>
        </row>
        <row r="142">
          <cell r="A142">
            <v>125</v>
          </cell>
          <cell r="B142">
            <v>46023</v>
          </cell>
          <cell r="C142">
            <v>0</v>
          </cell>
          <cell r="D142">
            <v>8755294.3428916689</v>
          </cell>
          <cell r="E142">
            <v>0</v>
          </cell>
          <cell r="F142">
            <v>0</v>
          </cell>
          <cell r="G142">
            <v>0</v>
          </cell>
          <cell r="H142">
            <v>0</v>
          </cell>
          <cell r="I142">
            <v>0</v>
          </cell>
          <cell r="J142">
            <v>75048981.458800092</v>
          </cell>
        </row>
        <row r="143">
          <cell r="A143">
            <v>126</v>
          </cell>
          <cell r="B143">
            <v>46054</v>
          </cell>
          <cell r="C143">
            <v>0</v>
          </cell>
          <cell r="D143">
            <v>8755294.3428916689</v>
          </cell>
          <cell r="E143">
            <v>0</v>
          </cell>
          <cell r="F143">
            <v>0</v>
          </cell>
          <cell r="G143">
            <v>0</v>
          </cell>
          <cell r="H143">
            <v>0</v>
          </cell>
          <cell r="I143">
            <v>0</v>
          </cell>
          <cell r="J143">
            <v>75048981.458800092</v>
          </cell>
        </row>
        <row r="144">
          <cell r="A144">
            <v>127</v>
          </cell>
          <cell r="B144">
            <v>46082</v>
          </cell>
          <cell r="C144">
            <v>0</v>
          </cell>
          <cell r="D144">
            <v>8755294.3428916689</v>
          </cell>
          <cell r="E144">
            <v>0</v>
          </cell>
          <cell r="F144">
            <v>0</v>
          </cell>
          <cell r="G144">
            <v>0</v>
          </cell>
          <cell r="H144">
            <v>0</v>
          </cell>
          <cell r="I144">
            <v>0</v>
          </cell>
          <cell r="J144">
            <v>75048981.458800092</v>
          </cell>
        </row>
        <row r="145">
          <cell r="A145">
            <v>128</v>
          </cell>
          <cell r="B145">
            <v>46113</v>
          </cell>
          <cell r="C145">
            <v>0</v>
          </cell>
          <cell r="D145">
            <v>8755294.3428916689</v>
          </cell>
          <cell r="E145">
            <v>0</v>
          </cell>
          <cell r="F145">
            <v>0</v>
          </cell>
          <cell r="G145">
            <v>0</v>
          </cell>
          <cell r="H145">
            <v>0</v>
          </cell>
          <cell r="I145">
            <v>0</v>
          </cell>
          <cell r="J145">
            <v>75048981.458800092</v>
          </cell>
        </row>
        <row r="146">
          <cell r="A146">
            <v>129</v>
          </cell>
          <cell r="B146">
            <v>46143</v>
          </cell>
          <cell r="C146">
            <v>0</v>
          </cell>
          <cell r="D146">
            <v>8755294.3428916689</v>
          </cell>
          <cell r="E146">
            <v>0</v>
          </cell>
          <cell r="F146">
            <v>0</v>
          </cell>
          <cell r="G146">
            <v>0</v>
          </cell>
          <cell r="H146">
            <v>0</v>
          </cell>
          <cell r="I146">
            <v>0</v>
          </cell>
          <cell r="J146">
            <v>75048981.458800092</v>
          </cell>
        </row>
        <row r="147">
          <cell r="A147">
            <v>130</v>
          </cell>
          <cell r="B147">
            <v>46174</v>
          </cell>
          <cell r="C147">
            <v>0</v>
          </cell>
          <cell r="D147">
            <v>8755294.3428916689</v>
          </cell>
          <cell r="E147">
            <v>0</v>
          </cell>
          <cell r="F147">
            <v>0</v>
          </cell>
          <cell r="G147">
            <v>0</v>
          </cell>
          <cell r="H147">
            <v>0</v>
          </cell>
          <cell r="I147">
            <v>0</v>
          </cell>
          <cell r="J147">
            <v>75048981.458800092</v>
          </cell>
        </row>
        <row r="148">
          <cell r="A148">
            <v>131</v>
          </cell>
          <cell r="B148">
            <v>46204</v>
          </cell>
          <cell r="C148">
            <v>0</v>
          </cell>
          <cell r="D148">
            <v>8755294.3428916689</v>
          </cell>
          <cell r="E148">
            <v>0</v>
          </cell>
          <cell r="F148">
            <v>0</v>
          </cell>
          <cell r="G148">
            <v>0</v>
          </cell>
          <cell r="H148">
            <v>0</v>
          </cell>
          <cell r="I148">
            <v>0</v>
          </cell>
          <cell r="J148">
            <v>75048981.458800092</v>
          </cell>
        </row>
        <row r="149">
          <cell r="A149">
            <v>132</v>
          </cell>
          <cell r="B149">
            <v>46235</v>
          </cell>
          <cell r="C149">
            <v>0</v>
          </cell>
          <cell r="D149">
            <v>8755294.3428916689</v>
          </cell>
          <cell r="E149">
            <v>0</v>
          </cell>
          <cell r="F149">
            <v>0</v>
          </cell>
          <cell r="G149">
            <v>0</v>
          </cell>
          <cell r="H149">
            <v>0</v>
          </cell>
          <cell r="I149">
            <v>0</v>
          </cell>
          <cell r="J149">
            <v>75048981.458800092</v>
          </cell>
        </row>
        <row r="150">
          <cell r="A150">
            <v>133</v>
          </cell>
          <cell r="B150">
            <v>46266</v>
          </cell>
          <cell r="C150">
            <v>0</v>
          </cell>
          <cell r="D150">
            <v>8755294.3428916689</v>
          </cell>
          <cell r="E150">
            <v>0</v>
          </cell>
          <cell r="F150">
            <v>0</v>
          </cell>
          <cell r="G150">
            <v>0</v>
          </cell>
          <cell r="H150">
            <v>0</v>
          </cell>
          <cell r="I150">
            <v>0</v>
          </cell>
          <cell r="J150">
            <v>75048981.458800092</v>
          </cell>
        </row>
        <row r="151">
          <cell r="A151">
            <v>134</v>
          </cell>
          <cell r="B151">
            <v>46296</v>
          </cell>
          <cell r="C151">
            <v>0</v>
          </cell>
          <cell r="D151">
            <v>8755294.3428916689</v>
          </cell>
          <cell r="E151">
            <v>0</v>
          </cell>
          <cell r="F151">
            <v>0</v>
          </cell>
          <cell r="G151">
            <v>0</v>
          </cell>
          <cell r="H151">
            <v>0</v>
          </cell>
          <cell r="I151">
            <v>0</v>
          </cell>
          <cell r="J151">
            <v>75048981.458800092</v>
          </cell>
        </row>
        <row r="152">
          <cell r="A152">
            <v>135</v>
          </cell>
          <cell r="B152">
            <v>46327</v>
          </cell>
          <cell r="C152">
            <v>0</v>
          </cell>
          <cell r="D152">
            <v>8755294.3428916689</v>
          </cell>
          <cell r="E152">
            <v>0</v>
          </cell>
          <cell r="F152">
            <v>0</v>
          </cell>
          <cell r="G152">
            <v>0</v>
          </cell>
          <cell r="H152">
            <v>0</v>
          </cell>
          <cell r="I152">
            <v>0</v>
          </cell>
          <cell r="J152">
            <v>75048981.458800092</v>
          </cell>
        </row>
        <row r="153">
          <cell r="A153">
            <v>136</v>
          </cell>
          <cell r="B153">
            <v>46357</v>
          </cell>
          <cell r="C153">
            <v>0</v>
          </cell>
          <cell r="D153">
            <v>8755294.3428916689</v>
          </cell>
          <cell r="E153">
            <v>0</v>
          </cell>
          <cell r="F153">
            <v>0</v>
          </cell>
          <cell r="G153">
            <v>0</v>
          </cell>
          <cell r="H153">
            <v>0</v>
          </cell>
          <cell r="I153">
            <v>0</v>
          </cell>
          <cell r="J153">
            <v>75048981.458800092</v>
          </cell>
        </row>
        <row r="154">
          <cell r="A154">
            <v>137</v>
          </cell>
          <cell r="B154">
            <v>46388</v>
          </cell>
          <cell r="C154">
            <v>0</v>
          </cell>
          <cell r="D154">
            <v>8755294.3428916689</v>
          </cell>
          <cell r="E154">
            <v>0</v>
          </cell>
          <cell r="F154">
            <v>0</v>
          </cell>
          <cell r="G154">
            <v>0</v>
          </cell>
          <cell r="H154">
            <v>0</v>
          </cell>
          <cell r="I154">
            <v>0</v>
          </cell>
          <cell r="J154">
            <v>75048981.458800092</v>
          </cell>
        </row>
        <row r="155">
          <cell r="A155">
            <v>138</v>
          </cell>
          <cell r="B155">
            <v>46419</v>
          </cell>
          <cell r="C155">
            <v>0</v>
          </cell>
          <cell r="D155">
            <v>8755294.3428916689</v>
          </cell>
          <cell r="E155">
            <v>0</v>
          </cell>
          <cell r="F155">
            <v>0</v>
          </cell>
          <cell r="G155">
            <v>0</v>
          </cell>
          <cell r="H155">
            <v>0</v>
          </cell>
          <cell r="I155">
            <v>0</v>
          </cell>
          <cell r="J155">
            <v>75048981.458800092</v>
          </cell>
        </row>
        <row r="156">
          <cell r="A156">
            <v>139</v>
          </cell>
          <cell r="B156">
            <v>46447</v>
          </cell>
          <cell r="C156">
            <v>0</v>
          </cell>
          <cell r="D156">
            <v>8755294.3428916689</v>
          </cell>
          <cell r="E156">
            <v>0</v>
          </cell>
          <cell r="F156">
            <v>0</v>
          </cell>
          <cell r="G156">
            <v>0</v>
          </cell>
          <cell r="H156">
            <v>0</v>
          </cell>
          <cell r="I156">
            <v>0</v>
          </cell>
          <cell r="J156">
            <v>75048981.458800092</v>
          </cell>
        </row>
        <row r="157">
          <cell r="A157">
            <v>140</v>
          </cell>
          <cell r="B157">
            <v>46478</v>
          </cell>
          <cell r="C157">
            <v>0</v>
          </cell>
          <cell r="D157">
            <v>8755294.3428916689</v>
          </cell>
          <cell r="E157">
            <v>0</v>
          </cell>
          <cell r="F157">
            <v>0</v>
          </cell>
          <cell r="G157">
            <v>0</v>
          </cell>
          <cell r="H157">
            <v>0</v>
          </cell>
          <cell r="I157">
            <v>0</v>
          </cell>
          <cell r="J157">
            <v>75048981.458800092</v>
          </cell>
        </row>
        <row r="158">
          <cell r="A158">
            <v>141</v>
          </cell>
          <cell r="B158">
            <v>46508</v>
          </cell>
          <cell r="C158">
            <v>0</v>
          </cell>
          <cell r="D158">
            <v>8755294.3428916689</v>
          </cell>
          <cell r="E158">
            <v>0</v>
          </cell>
          <cell r="F158">
            <v>0</v>
          </cell>
          <cell r="G158">
            <v>0</v>
          </cell>
          <cell r="H158">
            <v>0</v>
          </cell>
          <cell r="I158">
            <v>0</v>
          </cell>
          <cell r="J158">
            <v>75048981.458800092</v>
          </cell>
        </row>
        <row r="159">
          <cell r="A159">
            <v>142</v>
          </cell>
          <cell r="B159">
            <v>46539</v>
          </cell>
          <cell r="C159">
            <v>0</v>
          </cell>
          <cell r="D159">
            <v>8755294.3428916689</v>
          </cell>
          <cell r="E159">
            <v>0</v>
          </cell>
          <cell r="F159">
            <v>0</v>
          </cell>
          <cell r="G159">
            <v>0</v>
          </cell>
          <cell r="H159">
            <v>0</v>
          </cell>
          <cell r="I159">
            <v>0</v>
          </cell>
          <cell r="J159">
            <v>75048981.458800092</v>
          </cell>
        </row>
        <row r="160">
          <cell r="A160">
            <v>143</v>
          </cell>
          <cell r="B160">
            <v>46569</v>
          </cell>
          <cell r="C160">
            <v>0</v>
          </cell>
          <cell r="D160">
            <v>8755294.3428916689</v>
          </cell>
          <cell r="E160">
            <v>0</v>
          </cell>
          <cell r="F160">
            <v>0</v>
          </cell>
          <cell r="G160">
            <v>0</v>
          </cell>
          <cell r="H160">
            <v>0</v>
          </cell>
          <cell r="I160">
            <v>0</v>
          </cell>
          <cell r="J160">
            <v>75048981.458800092</v>
          </cell>
        </row>
        <row r="161">
          <cell r="A161">
            <v>144</v>
          </cell>
          <cell r="B161">
            <v>46600</v>
          </cell>
          <cell r="C161">
            <v>0</v>
          </cell>
          <cell r="D161">
            <v>8755294.3428916689</v>
          </cell>
          <cell r="E161">
            <v>0</v>
          </cell>
          <cell r="F161">
            <v>0</v>
          </cell>
          <cell r="G161">
            <v>0</v>
          </cell>
          <cell r="H161">
            <v>0</v>
          </cell>
          <cell r="I161">
            <v>0</v>
          </cell>
          <cell r="J161">
            <v>75048981.458800092</v>
          </cell>
        </row>
        <row r="162">
          <cell r="A162">
            <v>145</v>
          </cell>
          <cell r="B162">
            <v>46631</v>
          </cell>
          <cell r="C162">
            <v>0</v>
          </cell>
          <cell r="D162">
            <v>8755294.3428916689</v>
          </cell>
          <cell r="E162">
            <v>0</v>
          </cell>
          <cell r="F162">
            <v>0</v>
          </cell>
          <cell r="G162">
            <v>0</v>
          </cell>
          <cell r="H162">
            <v>0</v>
          </cell>
          <cell r="I162">
            <v>0</v>
          </cell>
          <cell r="J162">
            <v>75048981.458800092</v>
          </cell>
        </row>
        <row r="163">
          <cell r="A163">
            <v>146</v>
          </cell>
          <cell r="B163">
            <v>46661</v>
          </cell>
          <cell r="C163">
            <v>0</v>
          </cell>
          <cell r="D163">
            <v>8755294.3428916689</v>
          </cell>
          <cell r="E163">
            <v>0</v>
          </cell>
          <cell r="F163">
            <v>0</v>
          </cell>
          <cell r="G163">
            <v>0</v>
          </cell>
          <cell r="H163">
            <v>0</v>
          </cell>
          <cell r="I163">
            <v>0</v>
          </cell>
          <cell r="J163">
            <v>75048981.458800092</v>
          </cell>
        </row>
        <row r="164">
          <cell r="A164">
            <v>147</v>
          </cell>
          <cell r="B164">
            <v>46692</v>
          </cell>
          <cell r="C164">
            <v>0</v>
          </cell>
          <cell r="D164">
            <v>8755294.3428916689</v>
          </cell>
          <cell r="E164">
            <v>0</v>
          </cell>
          <cell r="F164">
            <v>0</v>
          </cell>
          <cell r="G164">
            <v>0</v>
          </cell>
          <cell r="H164">
            <v>0</v>
          </cell>
          <cell r="I164">
            <v>0</v>
          </cell>
          <cell r="J164">
            <v>75048981.458800092</v>
          </cell>
        </row>
        <row r="165">
          <cell r="A165">
            <v>148</v>
          </cell>
          <cell r="B165">
            <v>46722</v>
          </cell>
          <cell r="C165">
            <v>0</v>
          </cell>
          <cell r="D165">
            <v>8755294.3428916689</v>
          </cell>
          <cell r="E165">
            <v>0</v>
          </cell>
          <cell r="F165">
            <v>0</v>
          </cell>
          <cell r="G165">
            <v>0</v>
          </cell>
          <cell r="H165">
            <v>0</v>
          </cell>
          <cell r="I165">
            <v>0</v>
          </cell>
          <cell r="J165">
            <v>75048981.458800092</v>
          </cell>
        </row>
        <row r="166">
          <cell r="A166">
            <v>149</v>
          </cell>
          <cell r="B166">
            <v>46753</v>
          </cell>
          <cell r="C166">
            <v>0</v>
          </cell>
          <cell r="D166">
            <v>8755294.3428916689</v>
          </cell>
          <cell r="E166">
            <v>0</v>
          </cell>
          <cell r="F166">
            <v>0</v>
          </cell>
          <cell r="G166">
            <v>0</v>
          </cell>
          <cell r="H166">
            <v>0</v>
          </cell>
          <cell r="I166">
            <v>0</v>
          </cell>
          <cell r="J166">
            <v>75048981.458800092</v>
          </cell>
        </row>
        <row r="167">
          <cell r="A167">
            <v>150</v>
          </cell>
          <cell r="B167">
            <v>46784</v>
          </cell>
          <cell r="C167">
            <v>0</v>
          </cell>
          <cell r="D167">
            <v>8755294.3428916689</v>
          </cell>
          <cell r="E167">
            <v>0</v>
          </cell>
          <cell r="F167">
            <v>0</v>
          </cell>
          <cell r="G167">
            <v>0</v>
          </cell>
          <cell r="H167">
            <v>0</v>
          </cell>
          <cell r="I167">
            <v>0</v>
          </cell>
          <cell r="J167">
            <v>75048981.458800092</v>
          </cell>
        </row>
        <row r="168">
          <cell r="A168">
            <v>151</v>
          </cell>
          <cell r="B168">
            <v>46813</v>
          </cell>
          <cell r="C168">
            <v>0</v>
          </cell>
          <cell r="D168">
            <v>8755294.3428916689</v>
          </cell>
          <cell r="E168">
            <v>0</v>
          </cell>
          <cell r="F168">
            <v>0</v>
          </cell>
          <cell r="G168">
            <v>0</v>
          </cell>
          <cell r="H168">
            <v>0</v>
          </cell>
          <cell r="I168">
            <v>0</v>
          </cell>
          <cell r="J168">
            <v>75048981.458800092</v>
          </cell>
        </row>
        <row r="169">
          <cell r="A169">
            <v>152</v>
          </cell>
          <cell r="B169">
            <v>46844</v>
          </cell>
          <cell r="C169">
            <v>0</v>
          </cell>
          <cell r="D169">
            <v>8755294.3428916689</v>
          </cell>
          <cell r="E169">
            <v>0</v>
          </cell>
          <cell r="F169">
            <v>0</v>
          </cell>
          <cell r="G169">
            <v>0</v>
          </cell>
          <cell r="H169">
            <v>0</v>
          </cell>
          <cell r="I169">
            <v>0</v>
          </cell>
          <cell r="J169">
            <v>75048981.458800092</v>
          </cell>
        </row>
        <row r="170">
          <cell r="A170">
            <v>153</v>
          </cell>
          <cell r="B170">
            <v>46874</v>
          </cell>
          <cell r="C170">
            <v>0</v>
          </cell>
          <cell r="D170">
            <v>8755294.3428916689</v>
          </cell>
          <cell r="E170">
            <v>0</v>
          </cell>
          <cell r="F170">
            <v>0</v>
          </cell>
          <cell r="G170">
            <v>0</v>
          </cell>
          <cell r="H170">
            <v>0</v>
          </cell>
          <cell r="I170">
            <v>0</v>
          </cell>
          <cell r="J170">
            <v>75048981.458800092</v>
          </cell>
        </row>
        <row r="171">
          <cell r="A171">
            <v>154</v>
          </cell>
          <cell r="B171">
            <v>46905</v>
          </cell>
          <cell r="C171">
            <v>0</v>
          </cell>
          <cell r="D171">
            <v>8755294.3428916689</v>
          </cell>
          <cell r="E171">
            <v>0</v>
          </cell>
          <cell r="F171">
            <v>0</v>
          </cell>
          <cell r="G171">
            <v>0</v>
          </cell>
          <cell r="H171">
            <v>0</v>
          </cell>
          <cell r="I171">
            <v>0</v>
          </cell>
          <cell r="J171">
            <v>75048981.458800092</v>
          </cell>
        </row>
        <row r="172">
          <cell r="A172">
            <v>155</v>
          </cell>
          <cell r="B172">
            <v>46935</v>
          </cell>
          <cell r="C172">
            <v>0</v>
          </cell>
          <cell r="D172">
            <v>8755294.3428916689</v>
          </cell>
          <cell r="E172">
            <v>0</v>
          </cell>
          <cell r="F172">
            <v>0</v>
          </cell>
          <cell r="G172">
            <v>0</v>
          </cell>
          <cell r="H172">
            <v>0</v>
          </cell>
          <cell r="I172">
            <v>0</v>
          </cell>
          <cell r="J172">
            <v>75048981.458800092</v>
          </cell>
        </row>
        <row r="173">
          <cell r="A173">
            <v>156</v>
          </cell>
          <cell r="B173">
            <v>46966</v>
          </cell>
          <cell r="C173">
            <v>0</v>
          </cell>
          <cell r="D173">
            <v>8755294.3428916689</v>
          </cell>
          <cell r="E173">
            <v>0</v>
          </cell>
          <cell r="F173">
            <v>0</v>
          </cell>
          <cell r="G173">
            <v>0</v>
          </cell>
          <cell r="H173">
            <v>0</v>
          </cell>
          <cell r="I173">
            <v>0</v>
          </cell>
          <cell r="J173">
            <v>75048981.458800092</v>
          </cell>
        </row>
        <row r="174">
          <cell r="A174">
            <v>157</v>
          </cell>
          <cell r="B174">
            <v>46997</v>
          </cell>
          <cell r="C174">
            <v>0</v>
          </cell>
          <cell r="D174">
            <v>8755294.3428916689</v>
          </cell>
          <cell r="E174">
            <v>0</v>
          </cell>
          <cell r="F174">
            <v>0</v>
          </cell>
          <cell r="G174">
            <v>0</v>
          </cell>
          <cell r="H174">
            <v>0</v>
          </cell>
          <cell r="I174">
            <v>0</v>
          </cell>
          <cell r="J174">
            <v>75048981.458800092</v>
          </cell>
        </row>
        <row r="175">
          <cell r="A175">
            <v>158</v>
          </cell>
          <cell r="B175">
            <v>47027</v>
          </cell>
          <cell r="C175">
            <v>0</v>
          </cell>
          <cell r="D175">
            <v>8755294.3428916689</v>
          </cell>
          <cell r="E175">
            <v>0</v>
          </cell>
          <cell r="F175">
            <v>0</v>
          </cell>
          <cell r="G175">
            <v>0</v>
          </cell>
          <cell r="H175">
            <v>0</v>
          </cell>
          <cell r="I175">
            <v>0</v>
          </cell>
          <cell r="J175">
            <v>75048981.458800092</v>
          </cell>
        </row>
        <row r="176">
          <cell r="A176">
            <v>159</v>
          </cell>
          <cell r="B176">
            <v>47058</v>
          </cell>
          <cell r="C176">
            <v>0</v>
          </cell>
          <cell r="D176">
            <v>8755294.3428916689</v>
          </cell>
          <cell r="E176">
            <v>0</v>
          </cell>
          <cell r="F176">
            <v>0</v>
          </cell>
          <cell r="G176">
            <v>0</v>
          </cell>
          <cell r="H176">
            <v>0</v>
          </cell>
          <cell r="I176">
            <v>0</v>
          </cell>
          <cell r="J176">
            <v>75048981.458800092</v>
          </cell>
        </row>
        <row r="177">
          <cell r="A177">
            <v>160</v>
          </cell>
          <cell r="B177">
            <v>47088</v>
          </cell>
          <cell r="C177">
            <v>0</v>
          </cell>
          <cell r="D177">
            <v>8755294.3428916689</v>
          </cell>
          <cell r="E177">
            <v>0</v>
          </cell>
          <cell r="F177">
            <v>0</v>
          </cell>
          <cell r="G177">
            <v>0</v>
          </cell>
          <cell r="H177">
            <v>0</v>
          </cell>
          <cell r="I177">
            <v>0</v>
          </cell>
          <cell r="J177">
            <v>75048981.458800092</v>
          </cell>
        </row>
        <row r="178">
          <cell r="A178">
            <v>161</v>
          </cell>
          <cell r="B178">
            <v>47119</v>
          </cell>
          <cell r="C178">
            <v>0</v>
          </cell>
          <cell r="D178">
            <v>8755294.3428916689</v>
          </cell>
          <cell r="E178">
            <v>0</v>
          </cell>
          <cell r="F178">
            <v>0</v>
          </cell>
          <cell r="G178">
            <v>0</v>
          </cell>
          <cell r="H178">
            <v>0</v>
          </cell>
          <cell r="I178">
            <v>0</v>
          </cell>
          <cell r="J178">
            <v>75048981.458800092</v>
          </cell>
        </row>
        <row r="179">
          <cell r="A179">
            <v>162</v>
          </cell>
          <cell r="B179">
            <v>47150</v>
          </cell>
          <cell r="C179">
            <v>0</v>
          </cell>
          <cell r="D179">
            <v>8755294.3428916689</v>
          </cell>
          <cell r="E179">
            <v>0</v>
          </cell>
          <cell r="F179">
            <v>0</v>
          </cell>
          <cell r="G179">
            <v>0</v>
          </cell>
          <cell r="H179">
            <v>0</v>
          </cell>
          <cell r="I179">
            <v>0</v>
          </cell>
          <cell r="J179">
            <v>75048981.458800092</v>
          </cell>
        </row>
        <row r="180">
          <cell r="A180">
            <v>163</v>
          </cell>
          <cell r="B180">
            <v>47178</v>
          </cell>
          <cell r="C180">
            <v>0</v>
          </cell>
          <cell r="D180">
            <v>8755294.3428916689</v>
          </cell>
          <cell r="E180">
            <v>0</v>
          </cell>
          <cell r="F180">
            <v>0</v>
          </cell>
          <cell r="G180">
            <v>0</v>
          </cell>
          <cell r="H180">
            <v>0</v>
          </cell>
          <cell r="I180">
            <v>0</v>
          </cell>
          <cell r="J180">
            <v>75048981.458800092</v>
          </cell>
        </row>
        <row r="181">
          <cell r="A181">
            <v>164</v>
          </cell>
          <cell r="B181">
            <v>47209</v>
          </cell>
          <cell r="C181">
            <v>0</v>
          </cell>
          <cell r="D181">
            <v>8755294.3428916689</v>
          </cell>
          <cell r="E181">
            <v>0</v>
          </cell>
          <cell r="F181">
            <v>0</v>
          </cell>
          <cell r="G181">
            <v>0</v>
          </cell>
          <cell r="H181">
            <v>0</v>
          </cell>
          <cell r="I181">
            <v>0</v>
          </cell>
          <cell r="J181">
            <v>75048981.458800092</v>
          </cell>
        </row>
        <row r="182">
          <cell r="A182">
            <v>165</v>
          </cell>
          <cell r="B182">
            <v>47239</v>
          </cell>
          <cell r="C182">
            <v>0</v>
          </cell>
          <cell r="D182">
            <v>8755294.3428916689</v>
          </cell>
          <cell r="E182">
            <v>0</v>
          </cell>
          <cell r="F182">
            <v>0</v>
          </cell>
          <cell r="G182">
            <v>0</v>
          </cell>
          <cell r="H182">
            <v>0</v>
          </cell>
          <cell r="I182">
            <v>0</v>
          </cell>
          <cell r="J182">
            <v>75048981.458800092</v>
          </cell>
        </row>
        <row r="183">
          <cell r="A183">
            <v>166</v>
          </cell>
          <cell r="B183">
            <v>47270</v>
          </cell>
          <cell r="C183">
            <v>0</v>
          </cell>
          <cell r="D183">
            <v>8755294.3428916689</v>
          </cell>
          <cell r="E183">
            <v>0</v>
          </cell>
          <cell r="F183">
            <v>0</v>
          </cell>
          <cell r="G183">
            <v>0</v>
          </cell>
          <cell r="H183">
            <v>0</v>
          </cell>
          <cell r="I183">
            <v>0</v>
          </cell>
          <cell r="J183">
            <v>75048981.458800092</v>
          </cell>
        </row>
        <row r="184">
          <cell r="A184">
            <v>167</v>
          </cell>
          <cell r="B184">
            <v>47300</v>
          </cell>
          <cell r="C184">
            <v>0</v>
          </cell>
          <cell r="D184">
            <v>8755294.3428916689</v>
          </cell>
          <cell r="E184">
            <v>0</v>
          </cell>
          <cell r="F184">
            <v>0</v>
          </cell>
          <cell r="G184">
            <v>0</v>
          </cell>
          <cell r="H184">
            <v>0</v>
          </cell>
          <cell r="I184">
            <v>0</v>
          </cell>
          <cell r="J184">
            <v>75048981.458800092</v>
          </cell>
        </row>
        <row r="185">
          <cell r="A185">
            <v>168</v>
          </cell>
          <cell r="B185">
            <v>47331</v>
          </cell>
          <cell r="C185">
            <v>0</v>
          </cell>
          <cell r="D185">
            <v>8755294.3428916689</v>
          </cell>
          <cell r="E185">
            <v>0</v>
          </cell>
          <cell r="F185">
            <v>0</v>
          </cell>
          <cell r="G185">
            <v>0</v>
          </cell>
          <cell r="H185">
            <v>0</v>
          </cell>
          <cell r="I185">
            <v>0</v>
          </cell>
          <cell r="J185">
            <v>75048981.458800092</v>
          </cell>
        </row>
        <row r="186">
          <cell r="A186">
            <v>169</v>
          </cell>
          <cell r="B186">
            <v>47362</v>
          </cell>
          <cell r="C186">
            <v>0</v>
          </cell>
          <cell r="D186">
            <v>8755294.3428916689</v>
          </cell>
          <cell r="E186">
            <v>0</v>
          </cell>
          <cell r="F186">
            <v>0</v>
          </cell>
          <cell r="G186">
            <v>0</v>
          </cell>
          <cell r="H186">
            <v>0</v>
          </cell>
          <cell r="I186">
            <v>0</v>
          </cell>
          <cell r="J186">
            <v>75048981.458800092</v>
          </cell>
        </row>
        <row r="187">
          <cell r="A187">
            <v>170</v>
          </cell>
          <cell r="B187">
            <v>47392</v>
          </cell>
          <cell r="C187">
            <v>0</v>
          </cell>
          <cell r="D187">
            <v>8755294.3428916689</v>
          </cell>
          <cell r="E187">
            <v>0</v>
          </cell>
          <cell r="F187">
            <v>0</v>
          </cell>
          <cell r="G187">
            <v>0</v>
          </cell>
          <cell r="H187">
            <v>0</v>
          </cell>
          <cell r="I187">
            <v>0</v>
          </cell>
          <cell r="J187">
            <v>75048981.458800092</v>
          </cell>
        </row>
        <row r="188">
          <cell r="A188">
            <v>171</v>
          </cell>
          <cell r="B188">
            <v>47423</v>
          </cell>
          <cell r="C188">
            <v>0</v>
          </cell>
          <cell r="D188">
            <v>8755294.3428916689</v>
          </cell>
          <cell r="E188">
            <v>0</v>
          </cell>
          <cell r="F188">
            <v>0</v>
          </cell>
          <cell r="G188">
            <v>0</v>
          </cell>
          <cell r="H188">
            <v>0</v>
          </cell>
          <cell r="I188">
            <v>0</v>
          </cell>
          <cell r="J188">
            <v>75048981.458800092</v>
          </cell>
        </row>
        <row r="189">
          <cell r="A189">
            <v>172</v>
          </cell>
          <cell r="B189">
            <v>47453</v>
          </cell>
          <cell r="C189">
            <v>0</v>
          </cell>
          <cell r="D189">
            <v>8755294.3428916689</v>
          </cell>
          <cell r="E189">
            <v>0</v>
          </cell>
          <cell r="F189">
            <v>0</v>
          </cell>
          <cell r="G189">
            <v>0</v>
          </cell>
          <cell r="H189">
            <v>0</v>
          </cell>
          <cell r="I189">
            <v>0</v>
          </cell>
          <cell r="J189">
            <v>75048981.458800092</v>
          </cell>
        </row>
        <row r="190">
          <cell r="A190">
            <v>173</v>
          </cell>
          <cell r="B190">
            <v>47484</v>
          </cell>
          <cell r="C190">
            <v>0</v>
          </cell>
          <cell r="D190">
            <v>8755294.3428916689</v>
          </cell>
          <cell r="E190">
            <v>0</v>
          </cell>
          <cell r="F190">
            <v>0</v>
          </cell>
          <cell r="G190">
            <v>0</v>
          </cell>
          <cell r="H190">
            <v>0</v>
          </cell>
          <cell r="I190">
            <v>0</v>
          </cell>
          <cell r="J190">
            <v>75048981.458800092</v>
          </cell>
        </row>
        <row r="191">
          <cell r="A191">
            <v>174</v>
          </cell>
          <cell r="B191">
            <v>47515</v>
          </cell>
          <cell r="C191">
            <v>0</v>
          </cell>
          <cell r="D191">
            <v>8755294.3428916689</v>
          </cell>
          <cell r="E191">
            <v>0</v>
          </cell>
          <cell r="F191">
            <v>0</v>
          </cell>
          <cell r="G191">
            <v>0</v>
          </cell>
          <cell r="H191">
            <v>0</v>
          </cell>
          <cell r="I191">
            <v>0</v>
          </cell>
          <cell r="J191">
            <v>75048981.458800092</v>
          </cell>
        </row>
        <row r="192">
          <cell r="A192">
            <v>175</v>
          </cell>
          <cell r="B192">
            <v>47543</v>
          </cell>
          <cell r="C192">
            <v>0</v>
          </cell>
          <cell r="D192">
            <v>8755294.3428916689</v>
          </cell>
          <cell r="E192">
            <v>0</v>
          </cell>
          <cell r="F192">
            <v>0</v>
          </cell>
          <cell r="G192">
            <v>0</v>
          </cell>
          <cell r="H192">
            <v>0</v>
          </cell>
          <cell r="I192">
            <v>0</v>
          </cell>
          <cell r="J192">
            <v>75048981.458800092</v>
          </cell>
        </row>
        <row r="193">
          <cell r="A193">
            <v>176</v>
          </cell>
          <cell r="B193">
            <v>47574</v>
          </cell>
          <cell r="C193">
            <v>0</v>
          </cell>
          <cell r="D193">
            <v>8755294.3428916689</v>
          </cell>
          <cell r="E193">
            <v>0</v>
          </cell>
          <cell r="F193">
            <v>0</v>
          </cell>
          <cell r="G193">
            <v>0</v>
          </cell>
          <cell r="H193">
            <v>0</v>
          </cell>
          <cell r="I193">
            <v>0</v>
          </cell>
          <cell r="J193">
            <v>75048981.458800092</v>
          </cell>
        </row>
        <row r="194">
          <cell r="A194">
            <v>177</v>
          </cell>
          <cell r="B194">
            <v>47604</v>
          </cell>
          <cell r="C194">
            <v>0</v>
          </cell>
          <cell r="D194">
            <v>8755294.3428916689</v>
          </cell>
          <cell r="E194">
            <v>0</v>
          </cell>
          <cell r="F194">
            <v>0</v>
          </cell>
          <cell r="G194">
            <v>0</v>
          </cell>
          <cell r="H194">
            <v>0</v>
          </cell>
          <cell r="I194">
            <v>0</v>
          </cell>
          <cell r="J194">
            <v>75048981.458800092</v>
          </cell>
        </row>
        <row r="195">
          <cell r="A195">
            <v>178</v>
          </cell>
          <cell r="B195">
            <v>47635</v>
          </cell>
          <cell r="C195">
            <v>0</v>
          </cell>
          <cell r="D195">
            <v>8755294.3428916689</v>
          </cell>
          <cell r="E195">
            <v>0</v>
          </cell>
          <cell r="F195">
            <v>0</v>
          </cell>
          <cell r="G195">
            <v>0</v>
          </cell>
          <cell r="H195">
            <v>0</v>
          </cell>
          <cell r="I195">
            <v>0</v>
          </cell>
          <cell r="J195">
            <v>75048981.458800092</v>
          </cell>
        </row>
        <row r="196">
          <cell r="A196">
            <v>179</v>
          </cell>
          <cell r="B196">
            <v>47665</v>
          </cell>
          <cell r="C196">
            <v>0</v>
          </cell>
          <cell r="D196">
            <v>8755294.3428916689</v>
          </cell>
          <cell r="E196">
            <v>0</v>
          </cell>
          <cell r="F196">
            <v>0</v>
          </cell>
          <cell r="G196">
            <v>0</v>
          </cell>
          <cell r="H196">
            <v>0</v>
          </cell>
          <cell r="I196">
            <v>0</v>
          </cell>
          <cell r="J196">
            <v>75048981.458800092</v>
          </cell>
        </row>
        <row r="197">
          <cell r="A197">
            <v>180</v>
          </cell>
          <cell r="B197">
            <v>47696</v>
          </cell>
          <cell r="C197">
            <v>0</v>
          </cell>
          <cell r="D197">
            <v>8755294.3428916689</v>
          </cell>
          <cell r="E197">
            <v>0</v>
          </cell>
          <cell r="F197">
            <v>0</v>
          </cell>
          <cell r="G197">
            <v>0</v>
          </cell>
          <cell r="H197">
            <v>0</v>
          </cell>
          <cell r="I197">
            <v>0</v>
          </cell>
          <cell r="J197">
            <v>75048981.458800092</v>
          </cell>
        </row>
        <row r="198">
          <cell r="A198">
            <v>181</v>
          </cell>
          <cell r="B198">
            <v>47727</v>
          </cell>
          <cell r="C198">
            <v>0</v>
          </cell>
          <cell r="D198">
            <v>8755294.3428916689</v>
          </cell>
          <cell r="E198">
            <v>0</v>
          </cell>
          <cell r="F198">
            <v>0</v>
          </cell>
          <cell r="G198">
            <v>0</v>
          </cell>
          <cell r="H198">
            <v>0</v>
          </cell>
          <cell r="I198">
            <v>0</v>
          </cell>
          <cell r="J198">
            <v>75048981.458800092</v>
          </cell>
        </row>
        <row r="199">
          <cell r="A199">
            <v>182</v>
          </cell>
          <cell r="B199">
            <v>47757</v>
          </cell>
          <cell r="C199">
            <v>0</v>
          </cell>
          <cell r="D199">
            <v>8755294.3428916689</v>
          </cell>
          <cell r="E199">
            <v>0</v>
          </cell>
          <cell r="F199">
            <v>0</v>
          </cell>
          <cell r="G199">
            <v>0</v>
          </cell>
          <cell r="H199">
            <v>0</v>
          </cell>
          <cell r="I199">
            <v>0</v>
          </cell>
          <cell r="J199">
            <v>75048981.458800092</v>
          </cell>
        </row>
        <row r="200">
          <cell r="A200">
            <v>183</v>
          </cell>
          <cell r="B200">
            <v>47788</v>
          </cell>
          <cell r="C200">
            <v>0</v>
          </cell>
          <cell r="D200">
            <v>8755294.3428916689</v>
          </cell>
          <cell r="E200">
            <v>0</v>
          </cell>
          <cell r="F200">
            <v>0</v>
          </cell>
          <cell r="G200">
            <v>0</v>
          </cell>
          <cell r="H200">
            <v>0</v>
          </cell>
          <cell r="I200">
            <v>0</v>
          </cell>
          <cell r="J200">
            <v>75048981.458800092</v>
          </cell>
        </row>
        <row r="201">
          <cell r="A201">
            <v>184</v>
          </cell>
          <cell r="B201">
            <v>47818</v>
          </cell>
          <cell r="C201">
            <v>0</v>
          </cell>
          <cell r="D201">
            <v>8755294.3428916689</v>
          </cell>
          <cell r="E201">
            <v>0</v>
          </cell>
          <cell r="F201">
            <v>0</v>
          </cell>
          <cell r="G201">
            <v>0</v>
          </cell>
          <cell r="H201">
            <v>0</v>
          </cell>
          <cell r="I201">
            <v>0</v>
          </cell>
          <cell r="J201">
            <v>75048981.458800092</v>
          </cell>
        </row>
        <row r="202">
          <cell r="A202">
            <v>185</v>
          </cell>
          <cell r="B202">
            <v>47849</v>
          </cell>
          <cell r="C202">
            <v>0</v>
          </cell>
          <cell r="D202">
            <v>8755294.3428916689</v>
          </cell>
          <cell r="E202">
            <v>0</v>
          </cell>
          <cell r="F202">
            <v>0</v>
          </cell>
          <cell r="G202">
            <v>0</v>
          </cell>
          <cell r="H202">
            <v>0</v>
          </cell>
          <cell r="I202">
            <v>0</v>
          </cell>
          <cell r="J202">
            <v>75048981.458800092</v>
          </cell>
        </row>
        <row r="203">
          <cell r="A203">
            <v>186</v>
          </cell>
          <cell r="B203">
            <v>47880</v>
          </cell>
          <cell r="C203">
            <v>0</v>
          </cell>
          <cell r="D203">
            <v>8755294.3428916689</v>
          </cell>
          <cell r="E203">
            <v>0</v>
          </cell>
          <cell r="F203">
            <v>0</v>
          </cell>
          <cell r="G203">
            <v>0</v>
          </cell>
          <cell r="H203">
            <v>0</v>
          </cell>
          <cell r="I203">
            <v>0</v>
          </cell>
          <cell r="J203">
            <v>75048981.458800092</v>
          </cell>
        </row>
        <row r="204">
          <cell r="A204">
            <v>187</v>
          </cell>
          <cell r="B204">
            <v>47908</v>
          </cell>
          <cell r="C204">
            <v>0</v>
          </cell>
          <cell r="D204">
            <v>8755294.3428916689</v>
          </cell>
          <cell r="E204">
            <v>0</v>
          </cell>
          <cell r="F204">
            <v>0</v>
          </cell>
          <cell r="G204">
            <v>0</v>
          </cell>
          <cell r="H204">
            <v>0</v>
          </cell>
          <cell r="I204">
            <v>0</v>
          </cell>
          <cell r="J204">
            <v>75048981.458800092</v>
          </cell>
        </row>
        <row r="205">
          <cell r="A205">
            <v>188</v>
          </cell>
          <cell r="B205">
            <v>47939</v>
          </cell>
          <cell r="C205">
            <v>0</v>
          </cell>
          <cell r="D205">
            <v>8755294.3428916689</v>
          </cell>
          <cell r="E205">
            <v>0</v>
          </cell>
          <cell r="F205">
            <v>0</v>
          </cell>
          <cell r="G205">
            <v>0</v>
          </cell>
          <cell r="H205">
            <v>0</v>
          </cell>
          <cell r="I205">
            <v>0</v>
          </cell>
          <cell r="J205">
            <v>75048981.458800092</v>
          </cell>
        </row>
        <row r="206">
          <cell r="A206">
            <v>189</v>
          </cell>
          <cell r="B206">
            <v>47969</v>
          </cell>
          <cell r="C206">
            <v>0</v>
          </cell>
          <cell r="D206">
            <v>8755294.3428916689</v>
          </cell>
          <cell r="E206">
            <v>0</v>
          </cell>
          <cell r="F206">
            <v>0</v>
          </cell>
          <cell r="G206">
            <v>0</v>
          </cell>
          <cell r="H206">
            <v>0</v>
          </cell>
          <cell r="I206">
            <v>0</v>
          </cell>
          <cell r="J206">
            <v>75048981.458800092</v>
          </cell>
        </row>
        <row r="207">
          <cell r="A207">
            <v>190</v>
          </cell>
          <cell r="B207">
            <v>48000</v>
          </cell>
          <cell r="C207">
            <v>0</v>
          </cell>
          <cell r="D207">
            <v>8755294.3428916689</v>
          </cell>
          <cell r="E207">
            <v>0</v>
          </cell>
          <cell r="F207">
            <v>0</v>
          </cell>
          <cell r="G207">
            <v>0</v>
          </cell>
          <cell r="H207">
            <v>0</v>
          </cell>
          <cell r="I207">
            <v>0</v>
          </cell>
          <cell r="J207">
            <v>75048981.458800092</v>
          </cell>
        </row>
        <row r="208">
          <cell r="A208">
            <v>191</v>
          </cell>
          <cell r="B208">
            <v>48030</v>
          </cell>
          <cell r="C208">
            <v>0</v>
          </cell>
          <cell r="D208">
            <v>8755294.3428916689</v>
          </cell>
          <cell r="E208">
            <v>0</v>
          </cell>
          <cell r="F208">
            <v>0</v>
          </cell>
          <cell r="G208">
            <v>0</v>
          </cell>
          <cell r="H208">
            <v>0</v>
          </cell>
          <cell r="I208">
            <v>0</v>
          </cell>
          <cell r="J208">
            <v>75048981.458800092</v>
          </cell>
        </row>
        <row r="209">
          <cell r="A209">
            <v>192</v>
          </cell>
          <cell r="B209">
            <v>48061</v>
          </cell>
          <cell r="C209">
            <v>0</v>
          </cell>
          <cell r="D209">
            <v>8755294.3428916689</v>
          </cell>
          <cell r="E209">
            <v>0</v>
          </cell>
          <cell r="F209">
            <v>0</v>
          </cell>
          <cell r="G209">
            <v>0</v>
          </cell>
          <cell r="H209">
            <v>0</v>
          </cell>
          <cell r="I209">
            <v>0</v>
          </cell>
          <cell r="J209">
            <v>75048981.458800092</v>
          </cell>
        </row>
        <row r="210">
          <cell r="A210">
            <v>193</v>
          </cell>
          <cell r="B210">
            <v>48092</v>
          </cell>
          <cell r="C210">
            <v>0</v>
          </cell>
          <cell r="D210">
            <v>8755294.3428916689</v>
          </cell>
          <cell r="E210">
            <v>0</v>
          </cell>
          <cell r="F210">
            <v>0</v>
          </cell>
          <cell r="G210">
            <v>0</v>
          </cell>
          <cell r="H210">
            <v>0</v>
          </cell>
          <cell r="I210">
            <v>0</v>
          </cell>
          <cell r="J210">
            <v>75048981.458800092</v>
          </cell>
        </row>
        <row r="211">
          <cell r="A211">
            <v>194</v>
          </cell>
          <cell r="B211">
            <v>48122</v>
          </cell>
          <cell r="C211">
            <v>0</v>
          </cell>
          <cell r="D211">
            <v>8755294.3428916689</v>
          </cell>
          <cell r="E211">
            <v>0</v>
          </cell>
          <cell r="F211">
            <v>0</v>
          </cell>
          <cell r="G211">
            <v>0</v>
          </cell>
          <cell r="H211">
            <v>0</v>
          </cell>
          <cell r="I211">
            <v>0</v>
          </cell>
          <cell r="J211">
            <v>75048981.458800092</v>
          </cell>
        </row>
        <row r="212">
          <cell r="A212">
            <v>195</v>
          </cell>
          <cell r="B212">
            <v>48153</v>
          </cell>
          <cell r="C212">
            <v>0</v>
          </cell>
          <cell r="D212">
            <v>8755294.3428916689</v>
          </cell>
          <cell r="E212">
            <v>0</v>
          </cell>
          <cell r="F212">
            <v>0</v>
          </cell>
          <cell r="G212">
            <v>0</v>
          </cell>
          <cell r="H212">
            <v>0</v>
          </cell>
          <cell r="I212">
            <v>0</v>
          </cell>
          <cell r="J212">
            <v>75048981.458800092</v>
          </cell>
        </row>
        <row r="213">
          <cell r="A213">
            <v>196</v>
          </cell>
          <cell r="B213">
            <v>48183</v>
          </cell>
          <cell r="C213">
            <v>0</v>
          </cell>
          <cell r="D213">
            <v>8755294.3428916689</v>
          </cell>
          <cell r="E213">
            <v>0</v>
          </cell>
          <cell r="F213">
            <v>0</v>
          </cell>
          <cell r="G213">
            <v>0</v>
          </cell>
          <cell r="H213">
            <v>0</v>
          </cell>
          <cell r="I213">
            <v>0</v>
          </cell>
          <cell r="J213">
            <v>75048981.458800092</v>
          </cell>
        </row>
        <row r="214">
          <cell r="A214">
            <v>197</v>
          </cell>
          <cell r="B214">
            <v>48214</v>
          </cell>
          <cell r="C214">
            <v>0</v>
          </cell>
          <cell r="D214">
            <v>8755294.3428916689</v>
          </cell>
          <cell r="E214">
            <v>0</v>
          </cell>
          <cell r="F214">
            <v>0</v>
          </cell>
          <cell r="G214">
            <v>0</v>
          </cell>
          <cell r="H214">
            <v>0</v>
          </cell>
          <cell r="I214">
            <v>0</v>
          </cell>
          <cell r="J214">
            <v>75048981.458800092</v>
          </cell>
        </row>
        <row r="215">
          <cell r="A215">
            <v>198</v>
          </cell>
          <cell r="B215">
            <v>48245</v>
          </cell>
          <cell r="C215">
            <v>0</v>
          </cell>
          <cell r="D215">
            <v>8755294.3428916689</v>
          </cell>
          <cell r="E215">
            <v>0</v>
          </cell>
          <cell r="F215">
            <v>0</v>
          </cell>
          <cell r="G215">
            <v>0</v>
          </cell>
          <cell r="H215">
            <v>0</v>
          </cell>
          <cell r="I215">
            <v>0</v>
          </cell>
          <cell r="J215">
            <v>75048981.458800092</v>
          </cell>
        </row>
        <row r="216">
          <cell r="A216">
            <v>199</v>
          </cell>
          <cell r="B216">
            <v>48274</v>
          </cell>
          <cell r="C216">
            <v>0</v>
          </cell>
          <cell r="D216">
            <v>8755294.3428916689</v>
          </cell>
          <cell r="E216">
            <v>0</v>
          </cell>
          <cell r="F216">
            <v>0</v>
          </cell>
          <cell r="G216">
            <v>0</v>
          </cell>
          <cell r="H216">
            <v>0</v>
          </cell>
          <cell r="I216">
            <v>0</v>
          </cell>
          <cell r="J216">
            <v>75048981.458800092</v>
          </cell>
        </row>
        <row r="217">
          <cell r="A217">
            <v>200</v>
          </cell>
          <cell r="B217">
            <v>48305</v>
          </cell>
          <cell r="C217">
            <v>0</v>
          </cell>
          <cell r="D217">
            <v>8755294.3428916689</v>
          </cell>
          <cell r="E217">
            <v>0</v>
          </cell>
          <cell r="F217">
            <v>0</v>
          </cell>
          <cell r="G217">
            <v>0</v>
          </cell>
          <cell r="H217">
            <v>0</v>
          </cell>
          <cell r="I217">
            <v>0</v>
          </cell>
          <cell r="J217">
            <v>75048981.458800092</v>
          </cell>
        </row>
        <row r="218">
          <cell r="A218">
            <v>201</v>
          </cell>
          <cell r="B218">
            <v>48335</v>
          </cell>
          <cell r="C218">
            <v>0</v>
          </cell>
          <cell r="D218">
            <v>8755294.3428916689</v>
          </cell>
          <cell r="E218">
            <v>0</v>
          </cell>
          <cell r="F218">
            <v>0</v>
          </cell>
          <cell r="G218">
            <v>0</v>
          </cell>
          <cell r="H218">
            <v>0</v>
          </cell>
          <cell r="I218">
            <v>0</v>
          </cell>
          <cell r="J218">
            <v>75048981.458800092</v>
          </cell>
        </row>
        <row r="219">
          <cell r="A219">
            <v>202</v>
          </cell>
          <cell r="B219">
            <v>48366</v>
          </cell>
          <cell r="C219">
            <v>0</v>
          </cell>
          <cell r="D219">
            <v>8755294.3428916689</v>
          </cell>
          <cell r="E219">
            <v>0</v>
          </cell>
          <cell r="F219">
            <v>0</v>
          </cell>
          <cell r="G219">
            <v>0</v>
          </cell>
          <cell r="H219">
            <v>0</v>
          </cell>
          <cell r="I219">
            <v>0</v>
          </cell>
          <cell r="J219">
            <v>75048981.458800092</v>
          </cell>
        </row>
        <row r="220">
          <cell r="A220">
            <v>203</v>
          </cell>
          <cell r="B220">
            <v>48396</v>
          </cell>
          <cell r="C220">
            <v>0</v>
          </cell>
          <cell r="D220">
            <v>8755294.3428916689</v>
          </cell>
          <cell r="E220">
            <v>0</v>
          </cell>
          <cell r="F220">
            <v>0</v>
          </cell>
          <cell r="G220">
            <v>0</v>
          </cell>
          <cell r="H220">
            <v>0</v>
          </cell>
          <cell r="I220">
            <v>0</v>
          </cell>
          <cell r="J220">
            <v>75048981.458800092</v>
          </cell>
        </row>
        <row r="221">
          <cell r="A221">
            <v>204</v>
          </cell>
          <cell r="B221">
            <v>48427</v>
          </cell>
          <cell r="C221">
            <v>0</v>
          </cell>
          <cell r="D221">
            <v>8755294.3428916689</v>
          </cell>
          <cell r="E221">
            <v>0</v>
          </cell>
          <cell r="F221">
            <v>0</v>
          </cell>
          <cell r="G221">
            <v>0</v>
          </cell>
          <cell r="H221">
            <v>0</v>
          </cell>
          <cell r="I221">
            <v>0</v>
          </cell>
          <cell r="J221">
            <v>75048981.458800092</v>
          </cell>
        </row>
        <row r="222">
          <cell r="A222">
            <v>205</v>
          </cell>
          <cell r="B222">
            <v>48458</v>
          </cell>
          <cell r="C222">
            <v>0</v>
          </cell>
          <cell r="D222">
            <v>8755294.3428916689</v>
          </cell>
          <cell r="E222">
            <v>0</v>
          </cell>
          <cell r="F222">
            <v>0</v>
          </cell>
          <cell r="G222">
            <v>0</v>
          </cell>
          <cell r="H222">
            <v>0</v>
          </cell>
          <cell r="I222">
            <v>0</v>
          </cell>
          <cell r="J222">
            <v>75048981.458800092</v>
          </cell>
        </row>
        <row r="223">
          <cell r="A223">
            <v>206</v>
          </cell>
          <cell r="B223">
            <v>48488</v>
          </cell>
          <cell r="C223">
            <v>0</v>
          </cell>
          <cell r="D223">
            <v>8755294.3428916689</v>
          </cell>
          <cell r="E223">
            <v>0</v>
          </cell>
          <cell r="F223">
            <v>0</v>
          </cell>
          <cell r="G223">
            <v>0</v>
          </cell>
          <cell r="H223">
            <v>0</v>
          </cell>
          <cell r="I223">
            <v>0</v>
          </cell>
          <cell r="J223">
            <v>75048981.458800092</v>
          </cell>
        </row>
        <row r="224">
          <cell r="A224">
            <v>207</v>
          </cell>
          <cell r="B224">
            <v>48519</v>
          </cell>
          <cell r="C224">
            <v>0</v>
          </cell>
          <cell r="D224">
            <v>8755294.3428916689</v>
          </cell>
          <cell r="E224">
            <v>0</v>
          </cell>
          <cell r="F224">
            <v>0</v>
          </cell>
          <cell r="G224">
            <v>0</v>
          </cell>
          <cell r="H224">
            <v>0</v>
          </cell>
          <cell r="I224">
            <v>0</v>
          </cell>
          <cell r="J224">
            <v>75048981.458800092</v>
          </cell>
        </row>
        <row r="225">
          <cell r="A225">
            <v>208</v>
          </cell>
          <cell r="B225">
            <v>48549</v>
          </cell>
          <cell r="C225">
            <v>0</v>
          </cell>
          <cell r="D225">
            <v>8755294.3428916689</v>
          </cell>
          <cell r="E225">
            <v>0</v>
          </cell>
          <cell r="F225">
            <v>0</v>
          </cell>
          <cell r="G225">
            <v>0</v>
          </cell>
          <cell r="H225">
            <v>0</v>
          </cell>
          <cell r="I225">
            <v>0</v>
          </cell>
          <cell r="J225">
            <v>75048981.458800092</v>
          </cell>
        </row>
        <row r="226">
          <cell r="A226">
            <v>209</v>
          </cell>
          <cell r="B226">
            <v>48580</v>
          </cell>
          <cell r="C226">
            <v>0</v>
          </cell>
          <cell r="D226">
            <v>8755294.3428916689</v>
          </cell>
          <cell r="E226">
            <v>0</v>
          </cell>
          <cell r="F226">
            <v>0</v>
          </cell>
          <cell r="G226">
            <v>0</v>
          </cell>
          <cell r="H226">
            <v>0</v>
          </cell>
          <cell r="I226">
            <v>0</v>
          </cell>
          <cell r="J226">
            <v>75048981.458800092</v>
          </cell>
        </row>
        <row r="227">
          <cell r="A227">
            <v>210</v>
          </cell>
          <cell r="B227">
            <v>48611</v>
          </cell>
          <cell r="C227">
            <v>0</v>
          </cell>
          <cell r="D227">
            <v>8755294.3428916689</v>
          </cell>
          <cell r="E227">
            <v>0</v>
          </cell>
          <cell r="F227">
            <v>0</v>
          </cell>
          <cell r="G227">
            <v>0</v>
          </cell>
          <cell r="H227">
            <v>0</v>
          </cell>
          <cell r="I227">
            <v>0</v>
          </cell>
          <cell r="J227">
            <v>75048981.458800092</v>
          </cell>
        </row>
        <row r="228">
          <cell r="A228">
            <v>211</v>
          </cell>
          <cell r="B228">
            <v>48639</v>
          </cell>
          <cell r="C228">
            <v>0</v>
          </cell>
          <cell r="D228">
            <v>8755294.3428916689</v>
          </cell>
          <cell r="E228">
            <v>0</v>
          </cell>
          <cell r="F228">
            <v>0</v>
          </cell>
          <cell r="G228">
            <v>0</v>
          </cell>
          <cell r="H228">
            <v>0</v>
          </cell>
          <cell r="I228">
            <v>0</v>
          </cell>
          <cell r="J228">
            <v>75048981.458800092</v>
          </cell>
        </row>
        <row r="229">
          <cell r="A229">
            <v>212</v>
          </cell>
          <cell r="B229">
            <v>48670</v>
          </cell>
          <cell r="C229">
            <v>0</v>
          </cell>
          <cell r="D229">
            <v>8755294.3428916689</v>
          </cell>
          <cell r="E229">
            <v>0</v>
          </cell>
          <cell r="F229">
            <v>0</v>
          </cell>
          <cell r="G229">
            <v>0</v>
          </cell>
          <cell r="H229">
            <v>0</v>
          </cell>
          <cell r="I229">
            <v>0</v>
          </cell>
          <cell r="J229">
            <v>75048981.458800092</v>
          </cell>
        </row>
        <row r="230">
          <cell r="A230">
            <v>213</v>
          </cell>
          <cell r="B230">
            <v>48700</v>
          </cell>
          <cell r="C230">
            <v>0</v>
          </cell>
          <cell r="D230">
            <v>8755294.3428916689</v>
          </cell>
          <cell r="E230">
            <v>0</v>
          </cell>
          <cell r="F230">
            <v>0</v>
          </cell>
          <cell r="G230">
            <v>0</v>
          </cell>
          <cell r="H230">
            <v>0</v>
          </cell>
          <cell r="I230">
            <v>0</v>
          </cell>
          <cell r="J230">
            <v>75048981.458800092</v>
          </cell>
        </row>
        <row r="231">
          <cell r="A231">
            <v>214</v>
          </cell>
          <cell r="B231">
            <v>48731</v>
          </cell>
          <cell r="C231">
            <v>0</v>
          </cell>
          <cell r="D231">
            <v>8755294.3428916689</v>
          </cell>
          <cell r="E231">
            <v>0</v>
          </cell>
          <cell r="F231">
            <v>0</v>
          </cell>
          <cell r="G231">
            <v>0</v>
          </cell>
          <cell r="H231">
            <v>0</v>
          </cell>
          <cell r="I231">
            <v>0</v>
          </cell>
          <cell r="J231">
            <v>75048981.458800092</v>
          </cell>
        </row>
        <row r="232">
          <cell r="A232">
            <v>215</v>
          </cell>
          <cell r="B232">
            <v>48761</v>
          </cell>
          <cell r="C232">
            <v>0</v>
          </cell>
          <cell r="D232">
            <v>8755294.3428916689</v>
          </cell>
          <cell r="E232">
            <v>0</v>
          </cell>
          <cell r="F232">
            <v>0</v>
          </cell>
          <cell r="G232">
            <v>0</v>
          </cell>
          <cell r="H232">
            <v>0</v>
          </cell>
          <cell r="I232">
            <v>0</v>
          </cell>
          <cell r="J232">
            <v>75048981.458800092</v>
          </cell>
        </row>
        <row r="233">
          <cell r="A233">
            <v>216</v>
          </cell>
          <cell r="B233">
            <v>48792</v>
          </cell>
          <cell r="C233">
            <v>0</v>
          </cell>
          <cell r="D233">
            <v>8755294.3428916689</v>
          </cell>
          <cell r="E233">
            <v>0</v>
          </cell>
          <cell r="F233">
            <v>0</v>
          </cell>
          <cell r="G233">
            <v>0</v>
          </cell>
          <cell r="H233">
            <v>0</v>
          </cell>
          <cell r="I233">
            <v>0</v>
          </cell>
          <cell r="J233">
            <v>75048981.458800092</v>
          </cell>
        </row>
        <row r="234">
          <cell r="A234">
            <v>217</v>
          </cell>
          <cell r="B234">
            <v>48823</v>
          </cell>
          <cell r="C234">
            <v>0</v>
          </cell>
          <cell r="D234">
            <v>8755294.3428916689</v>
          </cell>
          <cell r="E234">
            <v>0</v>
          </cell>
          <cell r="F234">
            <v>0</v>
          </cell>
          <cell r="G234">
            <v>0</v>
          </cell>
          <cell r="H234">
            <v>0</v>
          </cell>
          <cell r="I234">
            <v>0</v>
          </cell>
          <cell r="J234">
            <v>75048981.458800092</v>
          </cell>
        </row>
        <row r="235">
          <cell r="A235">
            <v>218</v>
          </cell>
          <cell r="B235">
            <v>48853</v>
          </cell>
          <cell r="C235">
            <v>0</v>
          </cell>
          <cell r="D235">
            <v>8755294.3428916689</v>
          </cell>
          <cell r="E235">
            <v>0</v>
          </cell>
          <cell r="F235">
            <v>0</v>
          </cell>
          <cell r="G235">
            <v>0</v>
          </cell>
          <cell r="H235">
            <v>0</v>
          </cell>
          <cell r="I235">
            <v>0</v>
          </cell>
          <cell r="J235">
            <v>75048981.458800092</v>
          </cell>
        </row>
        <row r="236">
          <cell r="A236">
            <v>219</v>
          </cell>
          <cell r="B236">
            <v>48884</v>
          </cell>
          <cell r="C236">
            <v>0</v>
          </cell>
          <cell r="D236">
            <v>8755294.3428916689</v>
          </cell>
          <cell r="E236">
            <v>0</v>
          </cell>
          <cell r="F236">
            <v>0</v>
          </cell>
          <cell r="G236">
            <v>0</v>
          </cell>
          <cell r="H236">
            <v>0</v>
          </cell>
          <cell r="I236">
            <v>0</v>
          </cell>
          <cell r="J236">
            <v>75048981.458800092</v>
          </cell>
        </row>
        <row r="237">
          <cell r="A237">
            <v>220</v>
          </cell>
          <cell r="B237">
            <v>48914</v>
          </cell>
          <cell r="C237">
            <v>0</v>
          </cell>
          <cell r="D237">
            <v>8755294.3428916689</v>
          </cell>
          <cell r="E237">
            <v>0</v>
          </cell>
          <cell r="F237">
            <v>0</v>
          </cell>
          <cell r="G237">
            <v>0</v>
          </cell>
          <cell r="H237">
            <v>0</v>
          </cell>
          <cell r="I237">
            <v>0</v>
          </cell>
          <cell r="J237">
            <v>75048981.458800092</v>
          </cell>
        </row>
        <row r="238">
          <cell r="A238">
            <v>221</v>
          </cell>
          <cell r="B238">
            <v>48945</v>
          </cell>
          <cell r="C238">
            <v>0</v>
          </cell>
          <cell r="D238">
            <v>8755294.3428916689</v>
          </cell>
          <cell r="E238">
            <v>0</v>
          </cell>
          <cell r="F238">
            <v>0</v>
          </cell>
          <cell r="G238">
            <v>0</v>
          </cell>
          <cell r="H238">
            <v>0</v>
          </cell>
          <cell r="I238">
            <v>0</v>
          </cell>
          <cell r="J238">
            <v>75048981.458800092</v>
          </cell>
        </row>
        <row r="239">
          <cell r="A239">
            <v>222</v>
          </cell>
          <cell r="B239">
            <v>48976</v>
          </cell>
          <cell r="C239">
            <v>0</v>
          </cell>
          <cell r="D239">
            <v>8755294.3428916689</v>
          </cell>
          <cell r="E239">
            <v>0</v>
          </cell>
          <cell r="F239">
            <v>0</v>
          </cell>
          <cell r="G239">
            <v>0</v>
          </cell>
          <cell r="H239">
            <v>0</v>
          </cell>
          <cell r="I239">
            <v>0</v>
          </cell>
          <cell r="J239">
            <v>75048981.458800092</v>
          </cell>
        </row>
        <row r="240">
          <cell r="A240">
            <v>223</v>
          </cell>
          <cell r="B240">
            <v>49004</v>
          </cell>
          <cell r="C240">
            <v>0</v>
          </cell>
          <cell r="D240">
            <v>8755294.3428916689</v>
          </cell>
          <cell r="E240">
            <v>0</v>
          </cell>
          <cell r="F240">
            <v>0</v>
          </cell>
          <cell r="G240">
            <v>0</v>
          </cell>
          <cell r="H240">
            <v>0</v>
          </cell>
          <cell r="I240">
            <v>0</v>
          </cell>
          <cell r="J240">
            <v>75048981.458800092</v>
          </cell>
        </row>
        <row r="241">
          <cell r="A241">
            <v>224</v>
          </cell>
          <cell r="B241">
            <v>49035</v>
          </cell>
          <cell r="C241">
            <v>0</v>
          </cell>
          <cell r="D241">
            <v>8755294.3428916689</v>
          </cell>
          <cell r="E241">
            <v>0</v>
          </cell>
          <cell r="F241">
            <v>0</v>
          </cell>
          <cell r="G241">
            <v>0</v>
          </cell>
          <cell r="H241">
            <v>0</v>
          </cell>
          <cell r="I241">
            <v>0</v>
          </cell>
          <cell r="J241">
            <v>75048981.458800092</v>
          </cell>
        </row>
        <row r="242">
          <cell r="A242">
            <v>225</v>
          </cell>
          <cell r="B242">
            <v>49065</v>
          </cell>
          <cell r="C242">
            <v>0</v>
          </cell>
          <cell r="D242">
            <v>8755294.3428916689</v>
          </cell>
          <cell r="E242">
            <v>0</v>
          </cell>
          <cell r="F242">
            <v>0</v>
          </cell>
          <cell r="G242">
            <v>0</v>
          </cell>
          <cell r="H242">
            <v>0</v>
          </cell>
          <cell r="I242">
            <v>0</v>
          </cell>
          <cell r="J242">
            <v>75048981.458800092</v>
          </cell>
        </row>
        <row r="243">
          <cell r="A243">
            <v>226</v>
          </cell>
          <cell r="B243">
            <v>49096</v>
          </cell>
          <cell r="C243">
            <v>0</v>
          </cell>
          <cell r="D243">
            <v>8755294.3428916689</v>
          </cell>
          <cell r="E243">
            <v>0</v>
          </cell>
          <cell r="F243">
            <v>0</v>
          </cell>
          <cell r="G243">
            <v>0</v>
          </cell>
          <cell r="H243">
            <v>0</v>
          </cell>
          <cell r="I243">
            <v>0</v>
          </cell>
          <cell r="J243">
            <v>75048981.458800092</v>
          </cell>
        </row>
        <row r="244">
          <cell r="A244">
            <v>227</v>
          </cell>
          <cell r="B244">
            <v>49126</v>
          </cell>
          <cell r="C244">
            <v>0</v>
          </cell>
          <cell r="D244">
            <v>8755294.3428916689</v>
          </cell>
          <cell r="E244">
            <v>0</v>
          </cell>
          <cell r="F244">
            <v>0</v>
          </cell>
          <cell r="G244">
            <v>0</v>
          </cell>
          <cell r="H244">
            <v>0</v>
          </cell>
          <cell r="I244">
            <v>0</v>
          </cell>
          <cell r="J244">
            <v>75048981.458800092</v>
          </cell>
        </row>
        <row r="245">
          <cell r="A245">
            <v>228</v>
          </cell>
          <cell r="B245">
            <v>49157</v>
          </cell>
          <cell r="C245">
            <v>0</v>
          </cell>
          <cell r="D245">
            <v>8755294.3428916689</v>
          </cell>
          <cell r="E245">
            <v>0</v>
          </cell>
          <cell r="F245">
            <v>0</v>
          </cell>
          <cell r="G245">
            <v>0</v>
          </cell>
          <cell r="H245">
            <v>0</v>
          </cell>
          <cell r="I245">
            <v>0</v>
          </cell>
          <cell r="J245">
            <v>75048981.458800092</v>
          </cell>
        </row>
        <row r="246">
          <cell r="A246">
            <v>229</v>
          </cell>
          <cell r="B246">
            <v>49188</v>
          </cell>
          <cell r="C246">
            <v>0</v>
          </cell>
          <cell r="D246">
            <v>8755294.3428916689</v>
          </cell>
          <cell r="E246">
            <v>0</v>
          </cell>
          <cell r="F246">
            <v>0</v>
          </cell>
          <cell r="G246">
            <v>0</v>
          </cell>
          <cell r="H246">
            <v>0</v>
          </cell>
          <cell r="I246">
            <v>0</v>
          </cell>
          <cell r="J246">
            <v>75048981.458800092</v>
          </cell>
        </row>
        <row r="247">
          <cell r="A247">
            <v>230</v>
          </cell>
          <cell r="B247">
            <v>49218</v>
          </cell>
          <cell r="C247">
            <v>0</v>
          </cell>
          <cell r="D247">
            <v>8755294.3428916689</v>
          </cell>
          <cell r="E247">
            <v>0</v>
          </cell>
          <cell r="F247">
            <v>0</v>
          </cell>
          <cell r="G247">
            <v>0</v>
          </cell>
          <cell r="H247">
            <v>0</v>
          </cell>
          <cell r="I247">
            <v>0</v>
          </cell>
          <cell r="J247">
            <v>75048981.458800092</v>
          </cell>
        </row>
        <row r="248">
          <cell r="A248">
            <v>231</v>
          </cell>
          <cell r="B248">
            <v>49249</v>
          </cell>
          <cell r="C248">
            <v>0</v>
          </cell>
          <cell r="D248">
            <v>8755294.3428916689</v>
          </cell>
          <cell r="E248">
            <v>0</v>
          </cell>
          <cell r="F248">
            <v>0</v>
          </cell>
          <cell r="G248">
            <v>0</v>
          </cell>
          <cell r="H248">
            <v>0</v>
          </cell>
          <cell r="I248">
            <v>0</v>
          </cell>
          <cell r="J248">
            <v>75048981.458800092</v>
          </cell>
        </row>
        <row r="249">
          <cell r="A249">
            <v>232</v>
          </cell>
          <cell r="B249">
            <v>49279</v>
          </cell>
          <cell r="C249">
            <v>0</v>
          </cell>
          <cell r="D249">
            <v>8755294.3428916689</v>
          </cell>
          <cell r="E249">
            <v>0</v>
          </cell>
          <cell r="F249">
            <v>0</v>
          </cell>
          <cell r="G249">
            <v>0</v>
          </cell>
          <cell r="H249">
            <v>0</v>
          </cell>
          <cell r="I249">
            <v>0</v>
          </cell>
          <cell r="J249">
            <v>75048981.458800092</v>
          </cell>
        </row>
        <row r="250">
          <cell r="A250">
            <v>233</v>
          </cell>
          <cell r="B250">
            <v>49310</v>
          </cell>
          <cell r="C250">
            <v>0</v>
          </cell>
          <cell r="D250">
            <v>8755294.3428916689</v>
          </cell>
          <cell r="E250">
            <v>0</v>
          </cell>
          <cell r="F250">
            <v>0</v>
          </cell>
          <cell r="G250">
            <v>0</v>
          </cell>
          <cell r="H250">
            <v>0</v>
          </cell>
          <cell r="I250">
            <v>0</v>
          </cell>
          <cell r="J250">
            <v>75048981.458800092</v>
          </cell>
        </row>
        <row r="251">
          <cell r="A251">
            <v>234</v>
          </cell>
          <cell r="B251">
            <v>49341</v>
          </cell>
          <cell r="C251">
            <v>0</v>
          </cell>
          <cell r="D251">
            <v>8755294.3428916689</v>
          </cell>
          <cell r="E251">
            <v>0</v>
          </cell>
          <cell r="F251">
            <v>0</v>
          </cell>
          <cell r="G251">
            <v>0</v>
          </cell>
          <cell r="H251">
            <v>0</v>
          </cell>
          <cell r="I251">
            <v>0</v>
          </cell>
          <cell r="J251">
            <v>75048981.458800092</v>
          </cell>
        </row>
        <row r="252">
          <cell r="A252">
            <v>235</v>
          </cell>
          <cell r="B252">
            <v>49369</v>
          </cell>
          <cell r="C252">
            <v>0</v>
          </cell>
          <cell r="D252">
            <v>8755294.3428916689</v>
          </cell>
          <cell r="E252">
            <v>0</v>
          </cell>
          <cell r="F252">
            <v>0</v>
          </cell>
          <cell r="G252">
            <v>0</v>
          </cell>
          <cell r="H252">
            <v>0</v>
          </cell>
          <cell r="I252">
            <v>0</v>
          </cell>
          <cell r="J252">
            <v>75048981.458800092</v>
          </cell>
        </row>
        <row r="253">
          <cell r="A253">
            <v>236</v>
          </cell>
          <cell r="B253">
            <v>49400</v>
          </cell>
          <cell r="C253">
            <v>0</v>
          </cell>
          <cell r="D253">
            <v>8755294.3428916689</v>
          </cell>
          <cell r="E253">
            <v>0</v>
          </cell>
          <cell r="F253">
            <v>0</v>
          </cell>
          <cell r="G253">
            <v>0</v>
          </cell>
          <cell r="H253">
            <v>0</v>
          </cell>
          <cell r="I253">
            <v>0</v>
          </cell>
          <cell r="J253">
            <v>75048981.458800092</v>
          </cell>
        </row>
        <row r="254">
          <cell r="A254">
            <v>237</v>
          </cell>
          <cell r="B254">
            <v>49430</v>
          </cell>
          <cell r="C254">
            <v>0</v>
          </cell>
          <cell r="D254">
            <v>8755294.3428916689</v>
          </cell>
          <cell r="E254">
            <v>0</v>
          </cell>
          <cell r="F254">
            <v>0</v>
          </cell>
          <cell r="G254">
            <v>0</v>
          </cell>
          <cell r="H254">
            <v>0</v>
          </cell>
          <cell r="I254">
            <v>0</v>
          </cell>
          <cell r="J254">
            <v>75048981.458800092</v>
          </cell>
        </row>
        <row r="255">
          <cell r="A255">
            <v>238</v>
          </cell>
          <cell r="B255">
            <v>49461</v>
          </cell>
          <cell r="C255">
            <v>0</v>
          </cell>
          <cell r="D255">
            <v>8755294.3428916689</v>
          </cell>
          <cell r="E255">
            <v>0</v>
          </cell>
          <cell r="F255">
            <v>0</v>
          </cell>
          <cell r="G255">
            <v>0</v>
          </cell>
          <cell r="H255">
            <v>0</v>
          </cell>
          <cell r="I255">
            <v>0</v>
          </cell>
          <cell r="J255">
            <v>75048981.458800092</v>
          </cell>
        </row>
        <row r="256">
          <cell r="A256">
            <v>239</v>
          </cell>
          <cell r="B256">
            <v>49491</v>
          </cell>
          <cell r="C256">
            <v>0</v>
          </cell>
          <cell r="D256">
            <v>8755294.3428916689</v>
          </cell>
          <cell r="E256">
            <v>0</v>
          </cell>
          <cell r="F256">
            <v>0</v>
          </cell>
          <cell r="G256">
            <v>0</v>
          </cell>
          <cell r="H256">
            <v>0</v>
          </cell>
          <cell r="I256">
            <v>0</v>
          </cell>
          <cell r="J256">
            <v>75048981.458800092</v>
          </cell>
        </row>
        <row r="257">
          <cell r="A257">
            <v>240</v>
          </cell>
          <cell r="B257">
            <v>49522</v>
          </cell>
          <cell r="C257">
            <v>0</v>
          </cell>
          <cell r="D257">
            <v>8755294.3428916689</v>
          </cell>
          <cell r="E257">
            <v>0</v>
          </cell>
          <cell r="F257">
            <v>0</v>
          </cell>
          <cell r="G257">
            <v>0</v>
          </cell>
          <cell r="H257">
            <v>0</v>
          </cell>
          <cell r="I257">
            <v>0</v>
          </cell>
          <cell r="J257">
            <v>75048981.458800092</v>
          </cell>
        </row>
        <row r="258">
          <cell r="A258">
            <v>241</v>
          </cell>
          <cell r="B258">
            <v>49553</v>
          </cell>
          <cell r="C258">
            <v>0</v>
          </cell>
          <cell r="D258">
            <v>8755294.3428916689</v>
          </cell>
          <cell r="E258">
            <v>0</v>
          </cell>
          <cell r="F258">
            <v>0</v>
          </cell>
          <cell r="G258">
            <v>0</v>
          </cell>
          <cell r="H258">
            <v>0</v>
          </cell>
          <cell r="I258">
            <v>0</v>
          </cell>
          <cell r="J258">
            <v>75048981.458800092</v>
          </cell>
        </row>
        <row r="259">
          <cell r="A259">
            <v>242</v>
          </cell>
          <cell r="B259">
            <v>49583</v>
          </cell>
          <cell r="C259">
            <v>0</v>
          </cell>
          <cell r="D259">
            <v>8755294.3428916689</v>
          </cell>
          <cell r="E259">
            <v>0</v>
          </cell>
          <cell r="F259">
            <v>0</v>
          </cell>
          <cell r="G259">
            <v>0</v>
          </cell>
          <cell r="H259">
            <v>0</v>
          </cell>
          <cell r="I259">
            <v>0</v>
          </cell>
          <cell r="J259">
            <v>75048981.458800092</v>
          </cell>
        </row>
        <row r="260">
          <cell r="A260">
            <v>243</v>
          </cell>
          <cell r="B260">
            <v>49614</v>
          </cell>
          <cell r="C260">
            <v>0</v>
          </cell>
          <cell r="D260">
            <v>8755294.3428916689</v>
          </cell>
          <cell r="E260">
            <v>0</v>
          </cell>
          <cell r="F260">
            <v>0</v>
          </cell>
          <cell r="G260">
            <v>0</v>
          </cell>
          <cell r="H260">
            <v>0</v>
          </cell>
          <cell r="I260">
            <v>0</v>
          </cell>
          <cell r="J260">
            <v>75048981.458800092</v>
          </cell>
        </row>
        <row r="261">
          <cell r="A261">
            <v>244</v>
          </cell>
          <cell r="B261">
            <v>49644</v>
          </cell>
          <cell r="C261">
            <v>0</v>
          </cell>
          <cell r="D261">
            <v>8755294.3428916689</v>
          </cell>
          <cell r="E261">
            <v>0</v>
          </cell>
          <cell r="F261">
            <v>0</v>
          </cell>
          <cell r="G261">
            <v>0</v>
          </cell>
          <cell r="H261">
            <v>0</v>
          </cell>
          <cell r="I261">
            <v>0</v>
          </cell>
          <cell r="J261">
            <v>75048981.458800092</v>
          </cell>
        </row>
        <row r="262">
          <cell r="A262">
            <v>245</v>
          </cell>
          <cell r="B262">
            <v>49675</v>
          </cell>
          <cell r="C262">
            <v>0</v>
          </cell>
          <cell r="D262">
            <v>8755294.3428916689</v>
          </cell>
          <cell r="E262">
            <v>0</v>
          </cell>
          <cell r="F262">
            <v>0</v>
          </cell>
          <cell r="G262">
            <v>0</v>
          </cell>
          <cell r="H262">
            <v>0</v>
          </cell>
          <cell r="I262">
            <v>0</v>
          </cell>
          <cell r="J262">
            <v>75048981.458800092</v>
          </cell>
        </row>
        <row r="263">
          <cell r="A263">
            <v>246</v>
          </cell>
          <cell r="B263">
            <v>49706</v>
          </cell>
          <cell r="C263">
            <v>0</v>
          </cell>
          <cell r="D263">
            <v>8755294.3428916689</v>
          </cell>
          <cell r="E263">
            <v>0</v>
          </cell>
          <cell r="F263">
            <v>0</v>
          </cell>
          <cell r="G263">
            <v>0</v>
          </cell>
          <cell r="H263">
            <v>0</v>
          </cell>
          <cell r="I263">
            <v>0</v>
          </cell>
          <cell r="J263">
            <v>75048981.458800092</v>
          </cell>
        </row>
        <row r="264">
          <cell r="A264">
            <v>247</v>
          </cell>
          <cell r="B264">
            <v>49735</v>
          </cell>
          <cell r="C264">
            <v>0</v>
          </cell>
          <cell r="D264">
            <v>8755294.3428916689</v>
          </cell>
          <cell r="E264">
            <v>0</v>
          </cell>
          <cell r="F264">
            <v>0</v>
          </cell>
          <cell r="G264">
            <v>0</v>
          </cell>
          <cell r="H264">
            <v>0</v>
          </cell>
          <cell r="I264">
            <v>0</v>
          </cell>
          <cell r="J264">
            <v>75048981.458800092</v>
          </cell>
        </row>
        <row r="265">
          <cell r="A265">
            <v>248</v>
          </cell>
          <cell r="B265">
            <v>49766</v>
          </cell>
          <cell r="C265">
            <v>0</v>
          </cell>
          <cell r="D265">
            <v>8755294.3428916689</v>
          </cell>
          <cell r="E265">
            <v>0</v>
          </cell>
          <cell r="F265">
            <v>0</v>
          </cell>
          <cell r="G265">
            <v>0</v>
          </cell>
          <cell r="H265">
            <v>0</v>
          </cell>
          <cell r="I265">
            <v>0</v>
          </cell>
          <cell r="J265">
            <v>75048981.458800092</v>
          </cell>
        </row>
        <row r="266">
          <cell r="A266">
            <v>249</v>
          </cell>
          <cell r="B266">
            <v>49796</v>
          </cell>
          <cell r="C266">
            <v>0</v>
          </cell>
          <cell r="D266">
            <v>8755294.3428916689</v>
          </cell>
          <cell r="E266">
            <v>0</v>
          </cell>
          <cell r="F266">
            <v>0</v>
          </cell>
          <cell r="G266">
            <v>0</v>
          </cell>
          <cell r="H266">
            <v>0</v>
          </cell>
          <cell r="I266">
            <v>0</v>
          </cell>
          <cell r="J266">
            <v>75048981.458800092</v>
          </cell>
        </row>
        <row r="267">
          <cell r="A267">
            <v>250</v>
          </cell>
          <cell r="B267">
            <v>49827</v>
          </cell>
          <cell r="C267">
            <v>0</v>
          </cell>
          <cell r="D267">
            <v>8755294.3428916689</v>
          </cell>
          <cell r="E267">
            <v>0</v>
          </cell>
          <cell r="F267">
            <v>0</v>
          </cell>
          <cell r="G267">
            <v>0</v>
          </cell>
          <cell r="H267">
            <v>0</v>
          </cell>
          <cell r="I267">
            <v>0</v>
          </cell>
          <cell r="J267">
            <v>75048981.458800092</v>
          </cell>
        </row>
        <row r="268">
          <cell r="A268">
            <v>251</v>
          </cell>
          <cell r="B268">
            <v>49857</v>
          </cell>
          <cell r="C268">
            <v>0</v>
          </cell>
          <cell r="D268">
            <v>8755294.3428916689</v>
          </cell>
          <cell r="E268">
            <v>0</v>
          </cell>
          <cell r="F268">
            <v>0</v>
          </cell>
          <cell r="G268">
            <v>0</v>
          </cell>
          <cell r="H268">
            <v>0</v>
          </cell>
          <cell r="I268">
            <v>0</v>
          </cell>
          <cell r="J268">
            <v>75048981.458800092</v>
          </cell>
        </row>
        <row r="269">
          <cell r="A269">
            <v>252</v>
          </cell>
          <cell r="B269">
            <v>49888</v>
          </cell>
          <cell r="C269">
            <v>0</v>
          </cell>
          <cell r="D269">
            <v>8755294.3428916689</v>
          </cell>
          <cell r="E269">
            <v>0</v>
          </cell>
          <cell r="F269">
            <v>0</v>
          </cell>
          <cell r="G269">
            <v>0</v>
          </cell>
          <cell r="H269">
            <v>0</v>
          </cell>
          <cell r="I269">
            <v>0</v>
          </cell>
          <cell r="J269">
            <v>75048981.458800092</v>
          </cell>
        </row>
        <row r="270">
          <cell r="A270">
            <v>253</v>
          </cell>
          <cell r="B270">
            <v>49919</v>
          </cell>
          <cell r="C270">
            <v>0</v>
          </cell>
          <cell r="D270">
            <v>8755294.3428916689</v>
          </cell>
          <cell r="E270">
            <v>0</v>
          </cell>
          <cell r="F270">
            <v>0</v>
          </cell>
          <cell r="G270">
            <v>0</v>
          </cell>
          <cell r="H270">
            <v>0</v>
          </cell>
          <cell r="I270">
            <v>0</v>
          </cell>
          <cell r="J270">
            <v>75048981.458800092</v>
          </cell>
        </row>
        <row r="271">
          <cell r="A271">
            <v>254</v>
          </cell>
          <cell r="B271">
            <v>49949</v>
          </cell>
          <cell r="C271">
            <v>0</v>
          </cell>
          <cell r="D271">
            <v>8755294.3428916689</v>
          </cell>
          <cell r="E271">
            <v>0</v>
          </cell>
          <cell r="F271">
            <v>0</v>
          </cell>
          <cell r="G271">
            <v>0</v>
          </cell>
          <cell r="H271">
            <v>0</v>
          </cell>
          <cell r="I271">
            <v>0</v>
          </cell>
          <cell r="J271">
            <v>75048981.458800092</v>
          </cell>
        </row>
        <row r="272">
          <cell r="A272">
            <v>255</v>
          </cell>
          <cell r="B272">
            <v>49980</v>
          </cell>
          <cell r="C272">
            <v>0</v>
          </cell>
          <cell r="D272">
            <v>8755294.3428916689</v>
          </cell>
          <cell r="E272">
            <v>0</v>
          </cell>
          <cell r="F272">
            <v>0</v>
          </cell>
          <cell r="G272">
            <v>0</v>
          </cell>
          <cell r="H272">
            <v>0</v>
          </cell>
          <cell r="I272">
            <v>0</v>
          </cell>
          <cell r="J272">
            <v>75048981.458800092</v>
          </cell>
        </row>
        <row r="273">
          <cell r="A273">
            <v>256</v>
          </cell>
          <cell r="B273">
            <v>50010</v>
          </cell>
          <cell r="C273">
            <v>0</v>
          </cell>
          <cell r="D273">
            <v>8755294.3428916689</v>
          </cell>
          <cell r="E273">
            <v>0</v>
          </cell>
          <cell r="F273">
            <v>0</v>
          </cell>
          <cell r="G273">
            <v>0</v>
          </cell>
          <cell r="H273">
            <v>0</v>
          </cell>
          <cell r="I273">
            <v>0</v>
          </cell>
          <cell r="J273">
            <v>75048981.458800092</v>
          </cell>
        </row>
        <row r="274">
          <cell r="A274">
            <v>257</v>
          </cell>
          <cell r="B274">
            <v>50041</v>
          </cell>
          <cell r="C274">
            <v>0</v>
          </cell>
          <cell r="D274">
            <v>8755294.3428916689</v>
          </cell>
          <cell r="E274">
            <v>0</v>
          </cell>
          <cell r="F274">
            <v>0</v>
          </cell>
          <cell r="G274">
            <v>0</v>
          </cell>
          <cell r="H274">
            <v>0</v>
          </cell>
          <cell r="I274">
            <v>0</v>
          </cell>
          <cell r="J274">
            <v>75048981.458800092</v>
          </cell>
        </row>
        <row r="275">
          <cell r="A275">
            <v>258</v>
          </cell>
          <cell r="B275">
            <v>50072</v>
          </cell>
          <cell r="C275">
            <v>0</v>
          </cell>
          <cell r="D275">
            <v>8755294.3428916689</v>
          </cell>
          <cell r="E275">
            <v>0</v>
          </cell>
          <cell r="F275">
            <v>0</v>
          </cell>
          <cell r="G275">
            <v>0</v>
          </cell>
          <cell r="H275">
            <v>0</v>
          </cell>
          <cell r="I275">
            <v>0</v>
          </cell>
          <cell r="J275">
            <v>75048981.458800092</v>
          </cell>
        </row>
        <row r="276">
          <cell r="A276">
            <v>259</v>
          </cell>
          <cell r="B276">
            <v>50100</v>
          </cell>
          <cell r="C276">
            <v>0</v>
          </cell>
          <cell r="D276">
            <v>8755294.3428916689</v>
          </cell>
          <cell r="E276">
            <v>0</v>
          </cell>
          <cell r="F276">
            <v>0</v>
          </cell>
          <cell r="G276">
            <v>0</v>
          </cell>
          <cell r="H276">
            <v>0</v>
          </cell>
          <cell r="I276">
            <v>0</v>
          </cell>
          <cell r="J276">
            <v>75048981.458800092</v>
          </cell>
        </row>
        <row r="277">
          <cell r="A277">
            <v>260</v>
          </cell>
          <cell r="B277">
            <v>50131</v>
          </cell>
          <cell r="C277">
            <v>0</v>
          </cell>
          <cell r="D277">
            <v>8755294.3428916689</v>
          </cell>
          <cell r="E277">
            <v>0</v>
          </cell>
          <cell r="F277">
            <v>0</v>
          </cell>
          <cell r="G277">
            <v>0</v>
          </cell>
          <cell r="H277">
            <v>0</v>
          </cell>
          <cell r="I277">
            <v>0</v>
          </cell>
          <cell r="J277">
            <v>75048981.458800092</v>
          </cell>
        </row>
        <row r="278">
          <cell r="A278">
            <v>261</v>
          </cell>
          <cell r="B278">
            <v>50161</v>
          </cell>
          <cell r="C278">
            <v>0</v>
          </cell>
          <cell r="D278">
            <v>8755294.3428916689</v>
          </cell>
          <cell r="E278">
            <v>0</v>
          </cell>
          <cell r="F278">
            <v>0</v>
          </cell>
          <cell r="G278">
            <v>0</v>
          </cell>
          <cell r="H278">
            <v>0</v>
          </cell>
          <cell r="I278">
            <v>0</v>
          </cell>
          <cell r="J278">
            <v>75048981.458800092</v>
          </cell>
        </row>
        <row r="279">
          <cell r="A279">
            <v>262</v>
          </cell>
          <cell r="B279">
            <v>50192</v>
          </cell>
          <cell r="C279">
            <v>0</v>
          </cell>
          <cell r="D279">
            <v>8755294.3428916689</v>
          </cell>
          <cell r="E279">
            <v>0</v>
          </cell>
          <cell r="F279">
            <v>0</v>
          </cell>
          <cell r="G279">
            <v>0</v>
          </cell>
          <cell r="H279">
            <v>0</v>
          </cell>
          <cell r="I279">
            <v>0</v>
          </cell>
          <cell r="J279">
            <v>75048981.458800092</v>
          </cell>
        </row>
        <row r="280">
          <cell r="A280">
            <v>263</v>
          </cell>
          <cell r="B280">
            <v>50222</v>
          </cell>
          <cell r="C280">
            <v>0</v>
          </cell>
          <cell r="D280">
            <v>8755294.3428916689</v>
          </cell>
          <cell r="E280">
            <v>0</v>
          </cell>
          <cell r="F280">
            <v>0</v>
          </cell>
          <cell r="G280">
            <v>0</v>
          </cell>
          <cell r="H280">
            <v>0</v>
          </cell>
          <cell r="I280">
            <v>0</v>
          </cell>
          <cell r="J280">
            <v>75048981.458800092</v>
          </cell>
        </row>
        <row r="281">
          <cell r="A281">
            <v>264</v>
          </cell>
          <cell r="B281">
            <v>50253</v>
          </cell>
          <cell r="C281">
            <v>0</v>
          </cell>
          <cell r="D281">
            <v>8755294.3428916689</v>
          </cell>
          <cell r="E281">
            <v>0</v>
          </cell>
          <cell r="F281">
            <v>0</v>
          </cell>
          <cell r="G281">
            <v>0</v>
          </cell>
          <cell r="H281">
            <v>0</v>
          </cell>
          <cell r="I281">
            <v>0</v>
          </cell>
          <cell r="J281">
            <v>75048981.458800092</v>
          </cell>
        </row>
        <row r="282">
          <cell r="A282">
            <v>265</v>
          </cell>
          <cell r="B282">
            <v>50284</v>
          </cell>
          <cell r="C282">
            <v>0</v>
          </cell>
          <cell r="D282">
            <v>8755294.3428916689</v>
          </cell>
          <cell r="E282">
            <v>0</v>
          </cell>
          <cell r="F282">
            <v>0</v>
          </cell>
          <cell r="G282">
            <v>0</v>
          </cell>
          <cell r="H282">
            <v>0</v>
          </cell>
          <cell r="I282">
            <v>0</v>
          </cell>
          <cell r="J282">
            <v>75048981.458800092</v>
          </cell>
        </row>
        <row r="283">
          <cell r="A283">
            <v>266</v>
          </cell>
          <cell r="B283">
            <v>50314</v>
          </cell>
          <cell r="C283">
            <v>0</v>
          </cell>
          <cell r="D283">
            <v>8755294.3428916689</v>
          </cell>
          <cell r="E283">
            <v>0</v>
          </cell>
          <cell r="F283">
            <v>0</v>
          </cell>
          <cell r="G283">
            <v>0</v>
          </cell>
          <cell r="H283">
            <v>0</v>
          </cell>
          <cell r="I283">
            <v>0</v>
          </cell>
          <cell r="J283">
            <v>75048981.458800092</v>
          </cell>
        </row>
        <row r="284">
          <cell r="A284">
            <v>267</v>
          </cell>
          <cell r="B284">
            <v>50345</v>
          </cell>
          <cell r="C284">
            <v>0</v>
          </cell>
          <cell r="D284">
            <v>8755294.3428916689</v>
          </cell>
          <cell r="E284">
            <v>0</v>
          </cell>
          <cell r="F284">
            <v>0</v>
          </cell>
          <cell r="G284">
            <v>0</v>
          </cell>
          <cell r="H284">
            <v>0</v>
          </cell>
          <cell r="I284">
            <v>0</v>
          </cell>
          <cell r="J284">
            <v>75048981.458800092</v>
          </cell>
        </row>
        <row r="285">
          <cell r="A285">
            <v>268</v>
          </cell>
          <cell r="B285">
            <v>50375</v>
          </cell>
          <cell r="C285">
            <v>0</v>
          </cell>
          <cell r="D285">
            <v>8755294.3428916689</v>
          </cell>
          <cell r="E285">
            <v>0</v>
          </cell>
          <cell r="F285">
            <v>0</v>
          </cell>
          <cell r="G285">
            <v>0</v>
          </cell>
          <cell r="H285">
            <v>0</v>
          </cell>
          <cell r="I285">
            <v>0</v>
          </cell>
          <cell r="J285">
            <v>75048981.458800092</v>
          </cell>
        </row>
        <row r="286">
          <cell r="A286">
            <v>269</v>
          </cell>
          <cell r="B286">
            <v>50406</v>
          </cell>
          <cell r="C286">
            <v>0</v>
          </cell>
          <cell r="D286">
            <v>8755294.3428916689</v>
          </cell>
          <cell r="E286">
            <v>0</v>
          </cell>
          <cell r="F286">
            <v>0</v>
          </cell>
          <cell r="G286">
            <v>0</v>
          </cell>
          <cell r="H286">
            <v>0</v>
          </cell>
          <cell r="I286">
            <v>0</v>
          </cell>
          <cell r="J286">
            <v>75048981.458800092</v>
          </cell>
        </row>
        <row r="287">
          <cell r="A287">
            <v>270</v>
          </cell>
          <cell r="B287">
            <v>50437</v>
          </cell>
          <cell r="C287">
            <v>0</v>
          </cell>
          <cell r="D287">
            <v>8755294.3428916689</v>
          </cell>
          <cell r="E287">
            <v>0</v>
          </cell>
          <cell r="F287">
            <v>0</v>
          </cell>
          <cell r="G287">
            <v>0</v>
          </cell>
          <cell r="H287">
            <v>0</v>
          </cell>
          <cell r="I287">
            <v>0</v>
          </cell>
          <cell r="J287">
            <v>75048981.458800092</v>
          </cell>
        </row>
        <row r="288">
          <cell r="A288">
            <v>271</v>
          </cell>
          <cell r="B288">
            <v>50465</v>
          </cell>
          <cell r="C288">
            <v>0</v>
          </cell>
          <cell r="D288">
            <v>8755294.3428916689</v>
          </cell>
          <cell r="E288">
            <v>0</v>
          </cell>
          <cell r="F288">
            <v>0</v>
          </cell>
          <cell r="G288">
            <v>0</v>
          </cell>
          <cell r="H288">
            <v>0</v>
          </cell>
          <cell r="I288">
            <v>0</v>
          </cell>
          <cell r="J288">
            <v>75048981.458800092</v>
          </cell>
        </row>
        <row r="289">
          <cell r="A289">
            <v>272</v>
          </cell>
          <cell r="B289">
            <v>50496</v>
          </cell>
          <cell r="C289">
            <v>0</v>
          </cell>
          <cell r="D289">
            <v>8755294.3428916689</v>
          </cell>
          <cell r="E289">
            <v>0</v>
          </cell>
          <cell r="F289">
            <v>0</v>
          </cell>
          <cell r="G289">
            <v>0</v>
          </cell>
          <cell r="H289">
            <v>0</v>
          </cell>
          <cell r="I289">
            <v>0</v>
          </cell>
          <cell r="J289">
            <v>75048981.458800092</v>
          </cell>
        </row>
        <row r="290">
          <cell r="A290">
            <v>273</v>
          </cell>
          <cell r="B290">
            <v>50526</v>
          </cell>
          <cell r="C290">
            <v>0</v>
          </cell>
          <cell r="D290">
            <v>8755294.3428916689</v>
          </cell>
          <cell r="E290">
            <v>0</v>
          </cell>
          <cell r="F290">
            <v>0</v>
          </cell>
          <cell r="G290">
            <v>0</v>
          </cell>
          <cell r="H290">
            <v>0</v>
          </cell>
          <cell r="I290">
            <v>0</v>
          </cell>
          <cell r="J290">
            <v>75048981.458800092</v>
          </cell>
        </row>
        <row r="291">
          <cell r="A291">
            <v>274</v>
          </cell>
          <cell r="B291">
            <v>50557</v>
          </cell>
          <cell r="C291">
            <v>0</v>
          </cell>
          <cell r="D291">
            <v>8755294.3428916689</v>
          </cell>
          <cell r="E291">
            <v>0</v>
          </cell>
          <cell r="F291">
            <v>0</v>
          </cell>
          <cell r="G291">
            <v>0</v>
          </cell>
          <cell r="H291">
            <v>0</v>
          </cell>
          <cell r="I291">
            <v>0</v>
          </cell>
          <cell r="J291">
            <v>75048981.458800092</v>
          </cell>
        </row>
        <row r="292">
          <cell r="A292">
            <v>275</v>
          </cell>
          <cell r="B292">
            <v>50587</v>
          </cell>
          <cell r="C292">
            <v>0</v>
          </cell>
          <cell r="D292">
            <v>8755294.3428916689</v>
          </cell>
          <cell r="E292">
            <v>0</v>
          </cell>
          <cell r="F292">
            <v>0</v>
          </cell>
          <cell r="G292">
            <v>0</v>
          </cell>
          <cell r="H292">
            <v>0</v>
          </cell>
          <cell r="I292">
            <v>0</v>
          </cell>
          <cell r="J292">
            <v>75048981.458800092</v>
          </cell>
        </row>
        <row r="293">
          <cell r="A293">
            <v>276</v>
          </cell>
          <cell r="B293">
            <v>50618</v>
          </cell>
          <cell r="C293">
            <v>0</v>
          </cell>
          <cell r="D293">
            <v>8755294.3428916689</v>
          </cell>
          <cell r="E293">
            <v>0</v>
          </cell>
          <cell r="F293">
            <v>0</v>
          </cell>
          <cell r="G293">
            <v>0</v>
          </cell>
          <cell r="H293">
            <v>0</v>
          </cell>
          <cell r="I293">
            <v>0</v>
          </cell>
          <cell r="J293">
            <v>75048981.458800092</v>
          </cell>
        </row>
        <row r="294">
          <cell r="A294">
            <v>277</v>
          </cell>
          <cell r="B294">
            <v>50649</v>
          </cell>
          <cell r="C294">
            <v>0</v>
          </cell>
          <cell r="D294">
            <v>8755294.3428916689</v>
          </cell>
          <cell r="E294">
            <v>0</v>
          </cell>
          <cell r="F294">
            <v>0</v>
          </cell>
          <cell r="G294">
            <v>0</v>
          </cell>
          <cell r="H294">
            <v>0</v>
          </cell>
          <cell r="I294">
            <v>0</v>
          </cell>
          <cell r="J294">
            <v>75048981.458800092</v>
          </cell>
        </row>
        <row r="295">
          <cell r="A295">
            <v>278</v>
          </cell>
          <cell r="B295">
            <v>50679</v>
          </cell>
          <cell r="C295">
            <v>0</v>
          </cell>
          <cell r="D295">
            <v>8755294.3428916689</v>
          </cell>
          <cell r="E295">
            <v>0</v>
          </cell>
          <cell r="F295">
            <v>0</v>
          </cell>
          <cell r="G295">
            <v>0</v>
          </cell>
          <cell r="H295">
            <v>0</v>
          </cell>
          <cell r="I295">
            <v>0</v>
          </cell>
          <cell r="J295">
            <v>75048981.458800092</v>
          </cell>
        </row>
        <row r="296">
          <cell r="A296">
            <v>279</v>
          </cell>
          <cell r="B296">
            <v>50710</v>
          </cell>
          <cell r="C296">
            <v>0</v>
          </cell>
          <cell r="D296">
            <v>8755294.3428916689</v>
          </cell>
          <cell r="E296">
            <v>0</v>
          </cell>
          <cell r="F296">
            <v>0</v>
          </cell>
          <cell r="G296">
            <v>0</v>
          </cell>
          <cell r="H296">
            <v>0</v>
          </cell>
          <cell r="I296">
            <v>0</v>
          </cell>
          <cell r="J296">
            <v>75048981.458800092</v>
          </cell>
        </row>
        <row r="297">
          <cell r="A297">
            <v>280</v>
          </cell>
          <cell r="B297">
            <v>50740</v>
          </cell>
          <cell r="C297">
            <v>0</v>
          </cell>
          <cell r="D297">
            <v>8755294.3428916689</v>
          </cell>
          <cell r="E297">
            <v>0</v>
          </cell>
          <cell r="F297">
            <v>0</v>
          </cell>
          <cell r="G297">
            <v>0</v>
          </cell>
          <cell r="H297">
            <v>0</v>
          </cell>
          <cell r="I297">
            <v>0</v>
          </cell>
          <cell r="J297">
            <v>75048981.458800092</v>
          </cell>
        </row>
        <row r="298">
          <cell r="A298">
            <v>281</v>
          </cell>
          <cell r="B298">
            <v>50771</v>
          </cell>
          <cell r="C298">
            <v>0</v>
          </cell>
          <cell r="D298">
            <v>8755294.3428916689</v>
          </cell>
          <cell r="E298">
            <v>0</v>
          </cell>
          <cell r="F298">
            <v>0</v>
          </cell>
          <cell r="G298">
            <v>0</v>
          </cell>
          <cell r="H298">
            <v>0</v>
          </cell>
          <cell r="I298">
            <v>0</v>
          </cell>
          <cell r="J298">
            <v>75048981.458800092</v>
          </cell>
        </row>
        <row r="299">
          <cell r="A299">
            <v>282</v>
          </cell>
          <cell r="B299">
            <v>50802</v>
          </cell>
          <cell r="C299">
            <v>0</v>
          </cell>
          <cell r="D299">
            <v>8755294.3428916689</v>
          </cell>
          <cell r="E299">
            <v>0</v>
          </cell>
          <cell r="F299">
            <v>0</v>
          </cell>
          <cell r="G299">
            <v>0</v>
          </cell>
          <cell r="H299">
            <v>0</v>
          </cell>
          <cell r="I299">
            <v>0</v>
          </cell>
          <cell r="J299">
            <v>75048981.458800092</v>
          </cell>
        </row>
        <row r="300">
          <cell r="A300">
            <v>283</v>
          </cell>
          <cell r="B300">
            <v>50830</v>
          </cell>
          <cell r="C300">
            <v>0</v>
          </cell>
          <cell r="D300">
            <v>8755294.3428916689</v>
          </cell>
          <cell r="E300">
            <v>0</v>
          </cell>
          <cell r="F300">
            <v>0</v>
          </cell>
          <cell r="G300">
            <v>0</v>
          </cell>
          <cell r="H300">
            <v>0</v>
          </cell>
          <cell r="I300">
            <v>0</v>
          </cell>
          <cell r="J300">
            <v>75048981.458800092</v>
          </cell>
        </row>
        <row r="301">
          <cell r="A301">
            <v>284</v>
          </cell>
          <cell r="B301">
            <v>50861</v>
          </cell>
          <cell r="C301">
            <v>0</v>
          </cell>
          <cell r="D301">
            <v>8755294.3428916689</v>
          </cell>
          <cell r="E301">
            <v>0</v>
          </cell>
          <cell r="F301">
            <v>0</v>
          </cell>
          <cell r="G301">
            <v>0</v>
          </cell>
          <cell r="H301">
            <v>0</v>
          </cell>
          <cell r="I301">
            <v>0</v>
          </cell>
          <cell r="J301">
            <v>75048981.458800092</v>
          </cell>
        </row>
        <row r="302">
          <cell r="A302">
            <v>285</v>
          </cell>
          <cell r="B302">
            <v>50891</v>
          </cell>
          <cell r="C302">
            <v>0</v>
          </cell>
          <cell r="D302">
            <v>8755294.3428916689</v>
          </cell>
          <cell r="E302">
            <v>0</v>
          </cell>
          <cell r="F302">
            <v>0</v>
          </cell>
          <cell r="G302">
            <v>0</v>
          </cell>
          <cell r="H302">
            <v>0</v>
          </cell>
          <cell r="I302">
            <v>0</v>
          </cell>
          <cell r="J302">
            <v>75048981.458800092</v>
          </cell>
        </row>
        <row r="303">
          <cell r="A303">
            <v>286</v>
          </cell>
          <cell r="B303">
            <v>50922</v>
          </cell>
          <cell r="C303">
            <v>0</v>
          </cell>
          <cell r="D303">
            <v>8755294.3428916689</v>
          </cell>
          <cell r="E303">
            <v>0</v>
          </cell>
          <cell r="F303">
            <v>0</v>
          </cell>
          <cell r="G303">
            <v>0</v>
          </cell>
          <cell r="H303">
            <v>0</v>
          </cell>
          <cell r="I303">
            <v>0</v>
          </cell>
          <cell r="J303">
            <v>75048981.458800092</v>
          </cell>
        </row>
        <row r="304">
          <cell r="A304">
            <v>287</v>
          </cell>
          <cell r="B304">
            <v>50952</v>
          </cell>
          <cell r="C304">
            <v>0</v>
          </cell>
          <cell r="D304">
            <v>8755294.3428916689</v>
          </cell>
          <cell r="E304">
            <v>0</v>
          </cell>
          <cell r="F304">
            <v>0</v>
          </cell>
          <cell r="G304">
            <v>0</v>
          </cell>
          <cell r="H304">
            <v>0</v>
          </cell>
          <cell r="I304">
            <v>0</v>
          </cell>
          <cell r="J304">
            <v>75048981.458800092</v>
          </cell>
        </row>
        <row r="305">
          <cell r="A305">
            <v>288</v>
          </cell>
          <cell r="B305">
            <v>50983</v>
          </cell>
          <cell r="C305">
            <v>0</v>
          </cell>
          <cell r="D305">
            <v>8755294.3428916689</v>
          </cell>
          <cell r="E305">
            <v>0</v>
          </cell>
          <cell r="F305">
            <v>0</v>
          </cell>
          <cell r="G305">
            <v>0</v>
          </cell>
          <cell r="H305">
            <v>0</v>
          </cell>
          <cell r="I305">
            <v>0</v>
          </cell>
          <cell r="J305">
            <v>75048981.458800092</v>
          </cell>
        </row>
        <row r="306">
          <cell r="A306">
            <v>289</v>
          </cell>
          <cell r="B306">
            <v>51014</v>
          </cell>
          <cell r="C306">
            <v>0</v>
          </cell>
          <cell r="D306">
            <v>8755294.3428916689</v>
          </cell>
          <cell r="E306">
            <v>0</v>
          </cell>
          <cell r="F306">
            <v>0</v>
          </cell>
          <cell r="G306">
            <v>0</v>
          </cell>
          <cell r="H306">
            <v>0</v>
          </cell>
          <cell r="I306">
            <v>0</v>
          </cell>
          <cell r="J306">
            <v>75048981.458800092</v>
          </cell>
        </row>
        <row r="307">
          <cell r="A307">
            <v>290</v>
          </cell>
          <cell r="B307">
            <v>51044</v>
          </cell>
          <cell r="C307">
            <v>0</v>
          </cell>
          <cell r="D307">
            <v>8755294.3428916689</v>
          </cell>
          <cell r="E307">
            <v>0</v>
          </cell>
          <cell r="F307">
            <v>0</v>
          </cell>
          <cell r="G307">
            <v>0</v>
          </cell>
          <cell r="H307">
            <v>0</v>
          </cell>
          <cell r="I307">
            <v>0</v>
          </cell>
          <cell r="J307">
            <v>75048981.458800092</v>
          </cell>
        </row>
        <row r="308">
          <cell r="A308">
            <v>291</v>
          </cell>
          <cell r="B308">
            <v>51075</v>
          </cell>
          <cell r="C308">
            <v>0</v>
          </cell>
          <cell r="D308">
            <v>8755294.3428916689</v>
          </cell>
          <cell r="E308">
            <v>0</v>
          </cell>
          <cell r="F308">
            <v>0</v>
          </cell>
          <cell r="G308">
            <v>0</v>
          </cell>
          <cell r="H308">
            <v>0</v>
          </cell>
          <cell r="I308">
            <v>0</v>
          </cell>
          <cell r="J308">
            <v>75048981.458800092</v>
          </cell>
        </row>
        <row r="309">
          <cell r="A309">
            <v>292</v>
          </cell>
          <cell r="B309">
            <v>51105</v>
          </cell>
          <cell r="C309">
            <v>0</v>
          </cell>
          <cell r="D309">
            <v>8755294.3428916689</v>
          </cell>
          <cell r="E309">
            <v>0</v>
          </cell>
          <cell r="F309">
            <v>0</v>
          </cell>
          <cell r="G309">
            <v>0</v>
          </cell>
          <cell r="H309">
            <v>0</v>
          </cell>
          <cell r="I309">
            <v>0</v>
          </cell>
          <cell r="J309">
            <v>75048981.458800092</v>
          </cell>
        </row>
        <row r="310">
          <cell r="A310">
            <v>293</v>
          </cell>
          <cell r="B310">
            <v>51136</v>
          </cell>
          <cell r="C310">
            <v>0</v>
          </cell>
          <cell r="D310">
            <v>8755294.3428916689</v>
          </cell>
          <cell r="E310">
            <v>0</v>
          </cell>
          <cell r="F310">
            <v>0</v>
          </cell>
          <cell r="G310">
            <v>0</v>
          </cell>
          <cell r="H310">
            <v>0</v>
          </cell>
          <cell r="I310">
            <v>0</v>
          </cell>
          <cell r="J310">
            <v>75048981.458800092</v>
          </cell>
        </row>
        <row r="311">
          <cell r="A311">
            <v>294</v>
          </cell>
          <cell r="B311">
            <v>51167</v>
          </cell>
          <cell r="C311">
            <v>0</v>
          </cell>
          <cell r="D311">
            <v>8755294.3428916689</v>
          </cell>
          <cell r="E311">
            <v>0</v>
          </cell>
          <cell r="F311">
            <v>0</v>
          </cell>
          <cell r="G311">
            <v>0</v>
          </cell>
          <cell r="H311">
            <v>0</v>
          </cell>
          <cell r="I311">
            <v>0</v>
          </cell>
          <cell r="J311">
            <v>75048981.458800092</v>
          </cell>
        </row>
        <row r="312">
          <cell r="A312">
            <v>295</v>
          </cell>
          <cell r="B312">
            <v>51196</v>
          </cell>
          <cell r="C312">
            <v>0</v>
          </cell>
          <cell r="D312">
            <v>8755294.3428916689</v>
          </cell>
          <cell r="E312">
            <v>0</v>
          </cell>
          <cell r="F312">
            <v>0</v>
          </cell>
          <cell r="G312">
            <v>0</v>
          </cell>
          <cell r="H312">
            <v>0</v>
          </cell>
          <cell r="I312">
            <v>0</v>
          </cell>
          <cell r="J312">
            <v>75048981.458800092</v>
          </cell>
        </row>
        <row r="313">
          <cell r="A313">
            <v>296</v>
          </cell>
          <cell r="B313">
            <v>51227</v>
          </cell>
          <cell r="C313">
            <v>0</v>
          </cell>
          <cell r="D313">
            <v>8755294.3428916689</v>
          </cell>
          <cell r="E313">
            <v>0</v>
          </cell>
          <cell r="F313">
            <v>0</v>
          </cell>
          <cell r="G313">
            <v>0</v>
          </cell>
          <cell r="H313">
            <v>0</v>
          </cell>
          <cell r="I313">
            <v>0</v>
          </cell>
          <cell r="J313">
            <v>75048981.458800092</v>
          </cell>
        </row>
        <row r="314">
          <cell r="A314">
            <v>297</v>
          </cell>
          <cell r="B314">
            <v>51257</v>
          </cell>
          <cell r="C314">
            <v>0</v>
          </cell>
          <cell r="D314">
            <v>8755294.3428916689</v>
          </cell>
          <cell r="E314">
            <v>0</v>
          </cell>
          <cell r="F314">
            <v>0</v>
          </cell>
          <cell r="G314">
            <v>0</v>
          </cell>
          <cell r="H314">
            <v>0</v>
          </cell>
          <cell r="I314">
            <v>0</v>
          </cell>
          <cell r="J314">
            <v>75048981.458800092</v>
          </cell>
        </row>
        <row r="315">
          <cell r="A315">
            <v>298</v>
          </cell>
          <cell r="B315">
            <v>51288</v>
          </cell>
          <cell r="C315">
            <v>0</v>
          </cell>
          <cell r="D315">
            <v>8755294.3428916689</v>
          </cell>
          <cell r="E315">
            <v>0</v>
          </cell>
          <cell r="F315">
            <v>0</v>
          </cell>
          <cell r="G315">
            <v>0</v>
          </cell>
          <cell r="H315">
            <v>0</v>
          </cell>
          <cell r="I315">
            <v>0</v>
          </cell>
          <cell r="J315">
            <v>75048981.458800092</v>
          </cell>
        </row>
        <row r="316">
          <cell r="A316">
            <v>299</v>
          </cell>
          <cell r="B316">
            <v>51318</v>
          </cell>
          <cell r="C316">
            <v>0</v>
          </cell>
          <cell r="D316">
            <v>8755294.3428916689</v>
          </cell>
          <cell r="E316">
            <v>0</v>
          </cell>
          <cell r="F316">
            <v>0</v>
          </cell>
          <cell r="G316">
            <v>0</v>
          </cell>
          <cell r="H316">
            <v>0</v>
          </cell>
          <cell r="I316">
            <v>0</v>
          </cell>
          <cell r="J316">
            <v>75048981.458800092</v>
          </cell>
        </row>
        <row r="317">
          <cell r="A317">
            <v>300</v>
          </cell>
          <cell r="B317">
            <v>51349</v>
          </cell>
          <cell r="C317">
            <v>0</v>
          </cell>
          <cell r="D317">
            <v>8755294.3428916689</v>
          </cell>
          <cell r="E317">
            <v>0</v>
          </cell>
          <cell r="F317">
            <v>0</v>
          </cell>
          <cell r="G317">
            <v>0</v>
          </cell>
          <cell r="H317">
            <v>0</v>
          </cell>
          <cell r="I317">
            <v>0</v>
          </cell>
          <cell r="J317">
            <v>75048981.458800092</v>
          </cell>
        </row>
        <row r="318">
          <cell r="A318">
            <v>301</v>
          </cell>
          <cell r="B318">
            <v>51380</v>
          </cell>
          <cell r="C318">
            <v>0</v>
          </cell>
          <cell r="D318">
            <v>8755294.3428916689</v>
          </cell>
          <cell r="E318">
            <v>0</v>
          </cell>
          <cell r="F318">
            <v>0</v>
          </cell>
          <cell r="G318">
            <v>0</v>
          </cell>
          <cell r="H318">
            <v>0</v>
          </cell>
          <cell r="I318">
            <v>0</v>
          </cell>
          <cell r="J318">
            <v>75048981.458800092</v>
          </cell>
        </row>
        <row r="319">
          <cell r="A319">
            <v>302</v>
          </cell>
          <cell r="B319">
            <v>51410</v>
          </cell>
          <cell r="C319">
            <v>0</v>
          </cell>
          <cell r="D319">
            <v>8755294.3428916689</v>
          </cell>
          <cell r="E319">
            <v>0</v>
          </cell>
          <cell r="F319">
            <v>0</v>
          </cell>
          <cell r="G319">
            <v>0</v>
          </cell>
          <cell r="H319">
            <v>0</v>
          </cell>
          <cell r="I319">
            <v>0</v>
          </cell>
          <cell r="J319">
            <v>75048981.458800092</v>
          </cell>
        </row>
        <row r="320">
          <cell r="A320">
            <v>303</v>
          </cell>
          <cell r="B320">
            <v>51441</v>
          </cell>
          <cell r="C320">
            <v>0</v>
          </cell>
          <cell r="D320">
            <v>8755294.3428916689</v>
          </cell>
          <cell r="E320">
            <v>0</v>
          </cell>
          <cell r="F320">
            <v>0</v>
          </cell>
          <cell r="G320">
            <v>0</v>
          </cell>
          <cell r="H320">
            <v>0</v>
          </cell>
          <cell r="I320">
            <v>0</v>
          </cell>
          <cell r="J320">
            <v>75048981.458800092</v>
          </cell>
        </row>
        <row r="321">
          <cell r="A321">
            <v>304</v>
          </cell>
          <cell r="B321">
            <v>51471</v>
          </cell>
          <cell r="C321">
            <v>0</v>
          </cell>
          <cell r="D321">
            <v>8755294.3428916689</v>
          </cell>
          <cell r="E321">
            <v>0</v>
          </cell>
          <cell r="F321">
            <v>0</v>
          </cell>
          <cell r="G321">
            <v>0</v>
          </cell>
          <cell r="H321">
            <v>0</v>
          </cell>
          <cell r="I321">
            <v>0</v>
          </cell>
          <cell r="J321">
            <v>75048981.458800092</v>
          </cell>
        </row>
        <row r="322">
          <cell r="A322">
            <v>305</v>
          </cell>
          <cell r="B322">
            <v>51502</v>
          </cell>
          <cell r="C322">
            <v>0</v>
          </cell>
          <cell r="D322">
            <v>8755294.3428916689</v>
          </cell>
          <cell r="E322">
            <v>0</v>
          </cell>
          <cell r="F322">
            <v>0</v>
          </cell>
          <cell r="G322">
            <v>0</v>
          </cell>
          <cell r="H322">
            <v>0</v>
          </cell>
          <cell r="I322">
            <v>0</v>
          </cell>
          <cell r="J322">
            <v>75048981.458800092</v>
          </cell>
        </row>
        <row r="323">
          <cell r="A323">
            <v>306</v>
          </cell>
          <cell r="B323">
            <v>51533</v>
          </cell>
          <cell r="C323">
            <v>0</v>
          </cell>
          <cell r="D323">
            <v>8755294.3428916689</v>
          </cell>
          <cell r="E323">
            <v>0</v>
          </cell>
          <cell r="F323">
            <v>0</v>
          </cell>
          <cell r="G323">
            <v>0</v>
          </cell>
          <cell r="H323">
            <v>0</v>
          </cell>
          <cell r="I323">
            <v>0</v>
          </cell>
          <cell r="J323">
            <v>75048981.458800092</v>
          </cell>
        </row>
        <row r="324">
          <cell r="A324">
            <v>307</v>
          </cell>
          <cell r="B324">
            <v>51561</v>
          </cell>
          <cell r="C324">
            <v>0</v>
          </cell>
          <cell r="D324">
            <v>8755294.3428916689</v>
          </cell>
          <cell r="E324">
            <v>0</v>
          </cell>
          <cell r="F324">
            <v>0</v>
          </cell>
          <cell r="G324">
            <v>0</v>
          </cell>
          <cell r="H324">
            <v>0</v>
          </cell>
          <cell r="I324">
            <v>0</v>
          </cell>
          <cell r="J324">
            <v>75048981.458800092</v>
          </cell>
        </row>
        <row r="325">
          <cell r="A325">
            <v>308</v>
          </cell>
          <cell r="B325">
            <v>51592</v>
          </cell>
          <cell r="C325">
            <v>0</v>
          </cell>
          <cell r="D325">
            <v>8755294.3428916689</v>
          </cell>
          <cell r="E325">
            <v>0</v>
          </cell>
          <cell r="F325">
            <v>0</v>
          </cell>
          <cell r="G325">
            <v>0</v>
          </cell>
          <cell r="H325">
            <v>0</v>
          </cell>
          <cell r="I325">
            <v>0</v>
          </cell>
          <cell r="J325">
            <v>75048981.458800092</v>
          </cell>
        </row>
        <row r="326">
          <cell r="A326">
            <v>309</v>
          </cell>
          <cell r="B326">
            <v>51622</v>
          </cell>
          <cell r="C326">
            <v>0</v>
          </cell>
          <cell r="D326">
            <v>8755294.3428916689</v>
          </cell>
          <cell r="E326">
            <v>0</v>
          </cell>
          <cell r="F326">
            <v>0</v>
          </cell>
          <cell r="G326">
            <v>0</v>
          </cell>
          <cell r="H326">
            <v>0</v>
          </cell>
          <cell r="I326">
            <v>0</v>
          </cell>
          <cell r="J326">
            <v>75048981.458800092</v>
          </cell>
        </row>
        <row r="327">
          <cell r="A327">
            <v>310</v>
          </cell>
          <cell r="B327">
            <v>51653</v>
          </cell>
          <cell r="C327">
            <v>0</v>
          </cell>
          <cell r="D327">
            <v>8755294.3428916689</v>
          </cell>
          <cell r="E327">
            <v>0</v>
          </cell>
          <cell r="F327">
            <v>0</v>
          </cell>
          <cell r="G327">
            <v>0</v>
          </cell>
          <cell r="H327">
            <v>0</v>
          </cell>
          <cell r="I327">
            <v>0</v>
          </cell>
          <cell r="J327">
            <v>75048981.458800092</v>
          </cell>
        </row>
        <row r="328">
          <cell r="A328">
            <v>311</v>
          </cell>
          <cell r="B328">
            <v>51683</v>
          </cell>
          <cell r="C328">
            <v>0</v>
          </cell>
          <cell r="D328">
            <v>8755294.3428916689</v>
          </cell>
          <cell r="E328">
            <v>0</v>
          </cell>
          <cell r="F328">
            <v>0</v>
          </cell>
          <cell r="G328">
            <v>0</v>
          </cell>
          <cell r="H328">
            <v>0</v>
          </cell>
          <cell r="I328">
            <v>0</v>
          </cell>
          <cell r="J328">
            <v>75048981.458800092</v>
          </cell>
        </row>
        <row r="329">
          <cell r="A329">
            <v>312</v>
          </cell>
          <cell r="B329">
            <v>51714</v>
          </cell>
          <cell r="C329">
            <v>0</v>
          </cell>
          <cell r="D329">
            <v>8755294.3428916689</v>
          </cell>
          <cell r="E329">
            <v>0</v>
          </cell>
          <cell r="F329">
            <v>0</v>
          </cell>
          <cell r="G329">
            <v>0</v>
          </cell>
          <cell r="H329">
            <v>0</v>
          </cell>
          <cell r="I329">
            <v>0</v>
          </cell>
          <cell r="J329">
            <v>75048981.458800092</v>
          </cell>
        </row>
        <row r="330">
          <cell r="A330">
            <v>313</v>
          </cell>
          <cell r="B330">
            <v>51745</v>
          </cell>
          <cell r="C330">
            <v>0</v>
          </cell>
          <cell r="D330">
            <v>8755294.3428916689</v>
          </cell>
          <cell r="E330">
            <v>0</v>
          </cell>
          <cell r="F330">
            <v>0</v>
          </cell>
          <cell r="G330">
            <v>0</v>
          </cell>
          <cell r="H330">
            <v>0</v>
          </cell>
          <cell r="I330">
            <v>0</v>
          </cell>
          <cell r="J330">
            <v>75048981.458800092</v>
          </cell>
        </row>
        <row r="331">
          <cell r="A331">
            <v>314</v>
          </cell>
          <cell r="B331">
            <v>51775</v>
          </cell>
          <cell r="C331">
            <v>0</v>
          </cell>
          <cell r="D331">
            <v>8755294.3428916689</v>
          </cell>
          <cell r="E331">
            <v>0</v>
          </cell>
          <cell r="F331">
            <v>0</v>
          </cell>
          <cell r="G331">
            <v>0</v>
          </cell>
          <cell r="H331">
            <v>0</v>
          </cell>
          <cell r="I331">
            <v>0</v>
          </cell>
          <cell r="J331">
            <v>75048981.458800092</v>
          </cell>
        </row>
        <row r="332">
          <cell r="A332">
            <v>315</v>
          </cell>
          <cell r="B332">
            <v>51806</v>
          </cell>
          <cell r="C332">
            <v>0</v>
          </cell>
          <cell r="D332">
            <v>8755294.3428916689</v>
          </cell>
          <cell r="E332">
            <v>0</v>
          </cell>
          <cell r="F332">
            <v>0</v>
          </cell>
          <cell r="G332">
            <v>0</v>
          </cell>
          <cell r="H332">
            <v>0</v>
          </cell>
          <cell r="I332">
            <v>0</v>
          </cell>
          <cell r="J332">
            <v>75048981.458800092</v>
          </cell>
        </row>
        <row r="333">
          <cell r="A333">
            <v>316</v>
          </cell>
          <cell r="B333">
            <v>51836</v>
          </cell>
          <cell r="C333">
            <v>0</v>
          </cell>
          <cell r="D333">
            <v>8755294.3428916689</v>
          </cell>
          <cell r="E333">
            <v>0</v>
          </cell>
          <cell r="F333">
            <v>0</v>
          </cell>
          <cell r="G333">
            <v>0</v>
          </cell>
          <cell r="H333">
            <v>0</v>
          </cell>
          <cell r="I333">
            <v>0</v>
          </cell>
          <cell r="J333">
            <v>75048981.458800092</v>
          </cell>
        </row>
        <row r="334">
          <cell r="A334">
            <v>317</v>
          </cell>
          <cell r="B334">
            <v>51867</v>
          </cell>
          <cell r="C334">
            <v>0</v>
          </cell>
          <cell r="D334">
            <v>8755294.3428916689</v>
          </cell>
          <cell r="E334">
            <v>0</v>
          </cell>
          <cell r="F334">
            <v>0</v>
          </cell>
          <cell r="G334">
            <v>0</v>
          </cell>
          <cell r="H334">
            <v>0</v>
          </cell>
          <cell r="I334">
            <v>0</v>
          </cell>
          <cell r="J334">
            <v>75048981.458800092</v>
          </cell>
        </row>
        <row r="335">
          <cell r="A335">
            <v>318</v>
          </cell>
          <cell r="B335">
            <v>51898</v>
          </cell>
          <cell r="C335">
            <v>0</v>
          </cell>
          <cell r="D335">
            <v>8755294.3428916689</v>
          </cell>
          <cell r="E335">
            <v>0</v>
          </cell>
          <cell r="F335">
            <v>0</v>
          </cell>
          <cell r="G335">
            <v>0</v>
          </cell>
          <cell r="H335">
            <v>0</v>
          </cell>
          <cell r="I335">
            <v>0</v>
          </cell>
          <cell r="J335">
            <v>75048981.458800092</v>
          </cell>
        </row>
        <row r="336">
          <cell r="A336">
            <v>319</v>
          </cell>
          <cell r="B336">
            <v>51926</v>
          </cell>
          <cell r="C336">
            <v>0</v>
          </cell>
          <cell r="D336">
            <v>8755294.3428916689</v>
          </cell>
          <cell r="E336">
            <v>0</v>
          </cell>
          <cell r="F336">
            <v>0</v>
          </cell>
          <cell r="G336">
            <v>0</v>
          </cell>
          <cell r="H336">
            <v>0</v>
          </cell>
          <cell r="I336">
            <v>0</v>
          </cell>
          <cell r="J336">
            <v>75048981.458800092</v>
          </cell>
        </row>
        <row r="337">
          <cell r="A337">
            <v>320</v>
          </cell>
          <cell r="B337">
            <v>51957</v>
          </cell>
          <cell r="C337">
            <v>0</v>
          </cell>
          <cell r="D337">
            <v>8755294.3428916689</v>
          </cell>
          <cell r="E337">
            <v>0</v>
          </cell>
          <cell r="F337">
            <v>0</v>
          </cell>
          <cell r="G337">
            <v>0</v>
          </cell>
          <cell r="H337">
            <v>0</v>
          </cell>
          <cell r="I337">
            <v>0</v>
          </cell>
          <cell r="J337">
            <v>75048981.458800092</v>
          </cell>
        </row>
        <row r="338">
          <cell r="A338">
            <v>321</v>
          </cell>
          <cell r="B338">
            <v>51987</v>
          </cell>
          <cell r="C338">
            <v>0</v>
          </cell>
          <cell r="D338">
            <v>8755294.3428916689</v>
          </cell>
          <cell r="E338">
            <v>0</v>
          </cell>
          <cell r="F338">
            <v>0</v>
          </cell>
          <cell r="G338">
            <v>0</v>
          </cell>
          <cell r="H338">
            <v>0</v>
          </cell>
          <cell r="I338">
            <v>0</v>
          </cell>
          <cell r="J338">
            <v>75048981.458800092</v>
          </cell>
        </row>
        <row r="339">
          <cell r="A339">
            <v>322</v>
          </cell>
          <cell r="B339">
            <v>52018</v>
          </cell>
          <cell r="C339">
            <v>0</v>
          </cell>
          <cell r="D339">
            <v>8755294.3428916689</v>
          </cell>
          <cell r="E339">
            <v>0</v>
          </cell>
          <cell r="F339">
            <v>0</v>
          </cell>
          <cell r="G339">
            <v>0</v>
          </cell>
          <cell r="H339">
            <v>0</v>
          </cell>
          <cell r="I339">
            <v>0</v>
          </cell>
          <cell r="J339">
            <v>75048981.458800092</v>
          </cell>
        </row>
        <row r="340">
          <cell r="A340">
            <v>323</v>
          </cell>
          <cell r="B340">
            <v>52048</v>
          </cell>
          <cell r="C340">
            <v>0</v>
          </cell>
          <cell r="D340">
            <v>8755294.3428916689</v>
          </cell>
          <cell r="E340">
            <v>0</v>
          </cell>
          <cell r="F340">
            <v>0</v>
          </cell>
          <cell r="G340">
            <v>0</v>
          </cell>
          <cell r="H340">
            <v>0</v>
          </cell>
          <cell r="I340">
            <v>0</v>
          </cell>
          <cell r="J340">
            <v>75048981.458800092</v>
          </cell>
        </row>
        <row r="341">
          <cell r="A341">
            <v>324</v>
          </cell>
          <cell r="B341">
            <v>52079</v>
          </cell>
          <cell r="C341">
            <v>0</v>
          </cell>
          <cell r="D341">
            <v>8755294.3428916689</v>
          </cell>
          <cell r="E341">
            <v>0</v>
          </cell>
          <cell r="F341">
            <v>0</v>
          </cell>
          <cell r="G341">
            <v>0</v>
          </cell>
          <cell r="H341">
            <v>0</v>
          </cell>
          <cell r="I341">
            <v>0</v>
          </cell>
          <cell r="J341">
            <v>75048981.458800092</v>
          </cell>
        </row>
        <row r="342">
          <cell r="A342">
            <v>325</v>
          </cell>
          <cell r="B342">
            <v>52110</v>
          </cell>
          <cell r="C342">
            <v>0</v>
          </cell>
          <cell r="D342">
            <v>8755294.3428916689</v>
          </cell>
          <cell r="E342">
            <v>0</v>
          </cell>
          <cell r="F342">
            <v>0</v>
          </cell>
          <cell r="G342">
            <v>0</v>
          </cell>
          <cell r="H342">
            <v>0</v>
          </cell>
          <cell r="I342">
            <v>0</v>
          </cell>
          <cell r="J342">
            <v>75048981.458800092</v>
          </cell>
        </row>
        <row r="343">
          <cell r="A343">
            <v>326</v>
          </cell>
          <cell r="B343">
            <v>52140</v>
          </cell>
          <cell r="C343">
            <v>0</v>
          </cell>
          <cell r="D343">
            <v>8755294.3428916689</v>
          </cell>
          <cell r="E343">
            <v>0</v>
          </cell>
          <cell r="F343">
            <v>0</v>
          </cell>
          <cell r="G343">
            <v>0</v>
          </cell>
          <cell r="H343">
            <v>0</v>
          </cell>
          <cell r="I343">
            <v>0</v>
          </cell>
          <cell r="J343">
            <v>75048981.458800092</v>
          </cell>
        </row>
        <row r="344">
          <cell r="A344">
            <v>327</v>
          </cell>
          <cell r="B344">
            <v>52171</v>
          </cell>
          <cell r="C344">
            <v>0</v>
          </cell>
          <cell r="D344">
            <v>8755294.3428916689</v>
          </cell>
          <cell r="E344">
            <v>0</v>
          </cell>
          <cell r="F344">
            <v>0</v>
          </cell>
          <cell r="G344">
            <v>0</v>
          </cell>
          <cell r="H344">
            <v>0</v>
          </cell>
          <cell r="I344">
            <v>0</v>
          </cell>
          <cell r="J344">
            <v>75048981.458800092</v>
          </cell>
        </row>
        <row r="345">
          <cell r="A345">
            <v>328</v>
          </cell>
          <cell r="B345">
            <v>52201</v>
          </cell>
          <cell r="C345">
            <v>0</v>
          </cell>
          <cell r="D345">
            <v>8755294.3428916689</v>
          </cell>
          <cell r="E345">
            <v>0</v>
          </cell>
          <cell r="F345">
            <v>0</v>
          </cell>
          <cell r="G345">
            <v>0</v>
          </cell>
          <cell r="H345">
            <v>0</v>
          </cell>
          <cell r="I345">
            <v>0</v>
          </cell>
          <cell r="J345">
            <v>75048981.458800092</v>
          </cell>
        </row>
        <row r="346">
          <cell r="A346">
            <v>329</v>
          </cell>
          <cell r="B346">
            <v>52232</v>
          </cell>
          <cell r="C346">
            <v>0</v>
          </cell>
          <cell r="D346">
            <v>8755294.3428916689</v>
          </cell>
          <cell r="E346">
            <v>0</v>
          </cell>
          <cell r="F346">
            <v>0</v>
          </cell>
          <cell r="G346">
            <v>0</v>
          </cell>
          <cell r="H346">
            <v>0</v>
          </cell>
          <cell r="I346">
            <v>0</v>
          </cell>
          <cell r="J346">
            <v>75048981.458800092</v>
          </cell>
        </row>
        <row r="347">
          <cell r="A347">
            <v>330</v>
          </cell>
          <cell r="B347">
            <v>52263</v>
          </cell>
          <cell r="C347">
            <v>0</v>
          </cell>
          <cell r="D347">
            <v>8755294.3428916689</v>
          </cell>
          <cell r="E347">
            <v>0</v>
          </cell>
          <cell r="F347">
            <v>0</v>
          </cell>
          <cell r="G347">
            <v>0</v>
          </cell>
          <cell r="H347">
            <v>0</v>
          </cell>
          <cell r="I347">
            <v>0</v>
          </cell>
          <cell r="J347">
            <v>75048981.458800092</v>
          </cell>
        </row>
        <row r="348">
          <cell r="A348">
            <v>331</v>
          </cell>
          <cell r="B348">
            <v>52291</v>
          </cell>
          <cell r="C348">
            <v>0</v>
          </cell>
          <cell r="D348">
            <v>8755294.3428916689</v>
          </cell>
          <cell r="E348">
            <v>0</v>
          </cell>
          <cell r="F348">
            <v>0</v>
          </cell>
          <cell r="G348">
            <v>0</v>
          </cell>
          <cell r="H348">
            <v>0</v>
          </cell>
          <cell r="I348">
            <v>0</v>
          </cell>
          <cell r="J348">
            <v>75048981.458800092</v>
          </cell>
        </row>
        <row r="349">
          <cell r="A349">
            <v>332</v>
          </cell>
          <cell r="B349">
            <v>52322</v>
          </cell>
          <cell r="C349">
            <v>0</v>
          </cell>
          <cell r="D349">
            <v>8755294.3428916689</v>
          </cell>
          <cell r="E349">
            <v>0</v>
          </cell>
          <cell r="F349">
            <v>0</v>
          </cell>
          <cell r="G349">
            <v>0</v>
          </cell>
          <cell r="H349">
            <v>0</v>
          </cell>
          <cell r="I349">
            <v>0</v>
          </cell>
          <cell r="J349">
            <v>75048981.458800092</v>
          </cell>
        </row>
        <row r="350">
          <cell r="A350">
            <v>333</v>
          </cell>
          <cell r="B350">
            <v>52352</v>
          </cell>
          <cell r="C350">
            <v>0</v>
          </cell>
          <cell r="D350">
            <v>8755294.3428916689</v>
          </cell>
          <cell r="E350">
            <v>0</v>
          </cell>
          <cell r="F350">
            <v>0</v>
          </cell>
          <cell r="G350">
            <v>0</v>
          </cell>
          <cell r="H350">
            <v>0</v>
          </cell>
          <cell r="I350">
            <v>0</v>
          </cell>
          <cell r="J350">
            <v>75048981.458800092</v>
          </cell>
        </row>
        <row r="351">
          <cell r="A351">
            <v>334</v>
          </cell>
          <cell r="B351">
            <v>52383</v>
          </cell>
          <cell r="C351">
            <v>0</v>
          </cell>
          <cell r="D351">
            <v>8755294.3428916689</v>
          </cell>
          <cell r="E351">
            <v>0</v>
          </cell>
          <cell r="F351">
            <v>0</v>
          </cell>
          <cell r="G351">
            <v>0</v>
          </cell>
          <cell r="H351">
            <v>0</v>
          </cell>
          <cell r="I351">
            <v>0</v>
          </cell>
          <cell r="J351">
            <v>75048981.458800092</v>
          </cell>
        </row>
        <row r="352">
          <cell r="A352">
            <v>335</v>
          </cell>
          <cell r="B352">
            <v>52413</v>
          </cell>
          <cell r="C352">
            <v>0</v>
          </cell>
          <cell r="D352">
            <v>8755294.3428916689</v>
          </cell>
          <cell r="E352">
            <v>0</v>
          </cell>
          <cell r="F352">
            <v>0</v>
          </cell>
          <cell r="G352">
            <v>0</v>
          </cell>
          <cell r="H352">
            <v>0</v>
          </cell>
          <cell r="I352">
            <v>0</v>
          </cell>
          <cell r="J352">
            <v>75048981.458800092</v>
          </cell>
        </row>
        <row r="353">
          <cell r="A353">
            <v>336</v>
          </cell>
          <cell r="B353">
            <v>52444</v>
          </cell>
          <cell r="C353">
            <v>0</v>
          </cell>
          <cell r="D353">
            <v>8755294.3428916689</v>
          </cell>
          <cell r="E353">
            <v>0</v>
          </cell>
          <cell r="F353">
            <v>0</v>
          </cell>
          <cell r="G353">
            <v>0</v>
          </cell>
          <cell r="H353">
            <v>0</v>
          </cell>
          <cell r="I353">
            <v>0</v>
          </cell>
          <cell r="J353">
            <v>75048981.458800092</v>
          </cell>
        </row>
        <row r="354">
          <cell r="A354">
            <v>337</v>
          </cell>
          <cell r="B354">
            <v>52475</v>
          </cell>
          <cell r="C354">
            <v>0</v>
          </cell>
          <cell r="D354">
            <v>8755294.3428916689</v>
          </cell>
          <cell r="E354">
            <v>0</v>
          </cell>
          <cell r="F354">
            <v>0</v>
          </cell>
          <cell r="G354">
            <v>0</v>
          </cell>
          <cell r="H354">
            <v>0</v>
          </cell>
          <cell r="I354">
            <v>0</v>
          </cell>
          <cell r="J354">
            <v>75048981.458800092</v>
          </cell>
        </row>
        <row r="355">
          <cell r="A355">
            <v>338</v>
          </cell>
          <cell r="B355">
            <v>52505</v>
          </cell>
          <cell r="C355">
            <v>0</v>
          </cell>
          <cell r="D355">
            <v>8755294.3428916689</v>
          </cell>
          <cell r="E355">
            <v>0</v>
          </cell>
          <cell r="F355">
            <v>0</v>
          </cell>
          <cell r="G355">
            <v>0</v>
          </cell>
          <cell r="H355">
            <v>0</v>
          </cell>
          <cell r="I355">
            <v>0</v>
          </cell>
          <cell r="J355">
            <v>75048981.458800092</v>
          </cell>
        </row>
        <row r="356">
          <cell r="A356">
            <v>339</v>
          </cell>
          <cell r="B356">
            <v>52536</v>
          </cell>
          <cell r="C356">
            <v>0</v>
          </cell>
          <cell r="D356">
            <v>8755294.3428916689</v>
          </cell>
          <cell r="E356">
            <v>0</v>
          </cell>
          <cell r="F356">
            <v>0</v>
          </cell>
          <cell r="G356">
            <v>0</v>
          </cell>
          <cell r="H356">
            <v>0</v>
          </cell>
          <cell r="I356">
            <v>0</v>
          </cell>
          <cell r="J356">
            <v>75048981.458800092</v>
          </cell>
        </row>
        <row r="357">
          <cell r="A357">
            <v>340</v>
          </cell>
          <cell r="B357">
            <v>52566</v>
          </cell>
          <cell r="C357">
            <v>0</v>
          </cell>
          <cell r="D357">
            <v>8755294.3428916689</v>
          </cell>
          <cell r="E357">
            <v>0</v>
          </cell>
          <cell r="F357">
            <v>0</v>
          </cell>
          <cell r="G357">
            <v>0</v>
          </cell>
          <cell r="H357">
            <v>0</v>
          </cell>
          <cell r="I357">
            <v>0</v>
          </cell>
          <cell r="J357">
            <v>75048981.458800092</v>
          </cell>
        </row>
        <row r="358">
          <cell r="A358">
            <v>341</v>
          </cell>
          <cell r="B358">
            <v>52597</v>
          </cell>
          <cell r="C358">
            <v>0</v>
          </cell>
          <cell r="D358">
            <v>8755294.3428916689</v>
          </cell>
          <cell r="E358">
            <v>0</v>
          </cell>
          <cell r="F358">
            <v>0</v>
          </cell>
          <cell r="G358">
            <v>0</v>
          </cell>
          <cell r="H358">
            <v>0</v>
          </cell>
          <cell r="I358">
            <v>0</v>
          </cell>
          <cell r="J358">
            <v>75048981.458800092</v>
          </cell>
        </row>
        <row r="359">
          <cell r="A359">
            <v>342</v>
          </cell>
          <cell r="B359">
            <v>52628</v>
          </cell>
          <cell r="C359">
            <v>0</v>
          </cell>
          <cell r="D359">
            <v>8755294.3428916689</v>
          </cell>
          <cell r="E359">
            <v>0</v>
          </cell>
          <cell r="F359">
            <v>0</v>
          </cell>
          <cell r="G359">
            <v>0</v>
          </cell>
          <cell r="H359">
            <v>0</v>
          </cell>
          <cell r="I359">
            <v>0</v>
          </cell>
          <cell r="J359">
            <v>75048981.458800092</v>
          </cell>
        </row>
        <row r="360">
          <cell r="A360">
            <v>343</v>
          </cell>
          <cell r="B360">
            <v>52657</v>
          </cell>
          <cell r="C360">
            <v>0</v>
          </cell>
          <cell r="D360">
            <v>8755294.3428916689</v>
          </cell>
          <cell r="E360">
            <v>0</v>
          </cell>
          <cell r="F360">
            <v>0</v>
          </cell>
          <cell r="G360">
            <v>0</v>
          </cell>
          <cell r="H360">
            <v>0</v>
          </cell>
          <cell r="I360">
            <v>0</v>
          </cell>
          <cell r="J360">
            <v>75048981.458800092</v>
          </cell>
        </row>
        <row r="361">
          <cell r="A361">
            <v>344</v>
          </cell>
          <cell r="B361">
            <v>52688</v>
          </cell>
          <cell r="C361">
            <v>0</v>
          </cell>
          <cell r="D361">
            <v>8755294.3428916689</v>
          </cell>
          <cell r="E361">
            <v>0</v>
          </cell>
          <cell r="F361">
            <v>0</v>
          </cell>
          <cell r="G361">
            <v>0</v>
          </cell>
          <cell r="H361">
            <v>0</v>
          </cell>
          <cell r="I361">
            <v>0</v>
          </cell>
          <cell r="J361">
            <v>75048981.458800092</v>
          </cell>
        </row>
        <row r="362">
          <cell r="A362">
            <v>345</v>
          </cell>
          <cell r="B362">
            <v>52718</v>
          </cell>
          <cell r="C362">
            <v>0</v>
          </cell>
          <cell r="D362">
            <v>8755294.3428916689</v>
          </cell>
          <cell r="E362">
            <v>0</v>
          </cell>
          <cell r="F362">
            <v>0</v>
          </cell>
          <cell r="G362">
            <v>0</v>
          </cell>
          <cell r="H362">
            <v>0</v>
          </cell>
          <cell r="I362">
            <v>0</v>
          </cell>
          <cell r="J362">
            <v>75048981.458800092</v>
          </cell>
        </row>
        <row r="363">
          <cell r="A363">
            <v>346</v>
          </cell>
          <cell r="B363">
            <v>52749</v>
          </cell>
          <cell r="C363">
            <v>0</v>
          </cell>
          <cell r="D363">
            <v>8755294.3428916689</v>
          </cell>
          <cell r="E363">
            <v>0</v>
          </cell>
          <cell r="F363">
            <v>0</v>
          </cell>
          <cell r="G363">
            <v>0</v>
          </cell>
          <cell r="H363">
            <v>0</v>
          </cell>
          <cell r="I363">
            <v>0</v>
          </cell>
          <cell r="J363">
            <v>75048981.458800092</v>
          </cell>
        </row>
        <row r="364">
          <cell r="A364">
            <v>347</v>
          </cell>
          <cell r="B364">
            <v>52779</v>
          </cell>
          <cell r="C364">
            <v>0</v>
          </cell>
          <cell r="D364">
            <v>8755294.3428916689</v>
          </cell>
          <cell r="E364">
            <v>0</v>
          </cell>
          <cell r="F364">
            <v>0</v>
          </cell>
          <cell r="G364">
            <v>0</v>
          </cell>
          <cell r="H364">
            <v>0</v>
          </cell>
          <cell r="I364">
            <v>0</v>
          </cell>
          <cell r="J364">
            <v>75048981.458800092</v>
          </cell>
        </row>
        <row r="365">
          <cell r="A365">
            <v>348</v>
          </cell>
          <cell r="B365">
            <v>52810</v>
          </cell>
          <cell r="C365">
            <v>0</v>
          </cell>
          <cell r="D365">
            <v>8755294.3428916689</v>
          </cell>
          <cell r="E365">
            <v>0</v>
          </cell>
          <cell r="F365">
            <v>0</v>
          </cell>
          <cell r="G365">
            <v>0</v>
          </cell>
          <cell r="H365">
            <v>0</v>
          </cell>
          <cell r="I365">
            <v>0</v>
          </cell>
          <cell r="J365">
            <v>75048981.458800092</v>
          </cell>
        </row>
        <row r="366">
          <cell r="A366">
            <v>349</v>
          </cell>
          <cell r="B366">
            <v>52841</v>
          </cell>
          <cell r="C366">
            <v>0</v>
          </cell>
          <cell r="D366">
            <v>8755294.3428916689</v>
          </cell>
          <cell r="E366">
            <v>0</v>
          </cell>
          <cell r="F366">
            <v>0</v>
          </cell>
          <cell r="G366">
            <v>0</v>
          </cell>
          <cell r="H366">
            <v>0</v>
          </cell>
          <cell r="I366">
            <v>0</v>
          </cell>
          <cell r="J366">
            <v>75048981.458800092</v>
          </cell>
        </row>
        <row r="367">
          <cell r="A367">
            <v>350</v>
          </cell>
          <cell r="B367">
            <v>52871</v>
          </cell>
          <cell r="C367">
            <v>0</v>
          </cell>
          <cell r="D367">
            <v>8755294.3428916689</v>
          </cell>
          <cell r="E367">
            <v>0</v>
          </cell>
          <cell r="F367">
            <v>0</v>
          </cell>
          <cell r="G367">
            <v>0</v>
          </cell>
          <cell r="H367">
            <v>0</v>
          </cell>
          <cell r="I367">
            <v>0</v>
          </cell>
          <cell r="J367">
            <v>75048981.458800092</v>
          </cell>
        </row>
        <row r="368">
          <cell r="A368">
            <v>351</v>
          </cell>
          <cell r="B368">
            <v>52902</v>
          </cell>
          <cell r="C368">
            <v>0</v>
          </cell>
          <cell r="D368">
            <v>8755294.3428916689</v>
          </cell>
          <cell r="E368">
            <v>0</v>
          </cell>
          <cell r="F368">
            <v>0</v>
          </cell>
          <cell r="G368">
            <v>0</v>
          </cell>
          <cell r="H368">
            <v>0</v>
          </cell>
          <cell r="I368">
            <v>0</v>
          </cell>
          <cell r="J368">
            <v>75048981.458800092</v>
          </cell>
        </row>
        <row r="369">
          <cell r="A369">
            <v>352</v>
          </cell>
          <cell r="B369">
            <v>52932</v>
          </cell>
          <cell r="C369">
            <v>0</v>
          </cell>
          <cell r="D369">
            <v>8755294.3428916689</v>
          </cell>
          <cell r="E369">
            <v>0</v>
          </cell>
          <cell r="F369">
            <v>0</v>
          </cell>
          <cell r="G369">
            <v>0</v>
          </cell>
          <cell r="H369">
            <v>0</v>
          </cell>
          <cell r="I369">
            <v>0</v>
          </cell>
          <cell r="J369">
            <v>75048981.458800092</v>
          </cell>
        </row>
        <row r="370">
          <cell r="A370">
            <v>353</v>
          </cell>
          <cell r="B370">
            <v>52963</v>
          </cell>
          <cell r="C370">
            <v>0</v>
          </cell>
          <cell r="D370">
            <v>8755294.3428916689</v>
          </cell>
          <cell r="E370">
            <v>0</v>
          </cell>
          <cell r="F370">
            <v>0</v>
          </cell>
          <cell r="G370">
            <v>0</v>
          </cell>
          <cell r="H370">
            <v>0</v>
          </cell>
          <cell r="I370">
            <v>0</v>
          </cell>
          <cell r="J370">
            <v>75048981.458800092</v>
          </cell>
        </row>
        <row r="371">
          <cell r="A371">
            <v>354</v>
          </cell>
          <cell r="B371">
            <v>52994</v>
          </cell>
          <cell r="C371">
            <v>0</v>
          </cell>
          <cell r="D371">
            <v>8755294.3428916689</v>
          </cell>
          <cell r="E371">
            <v>0</v>
          </cell>
          <cell r="F371">
            <v>0</v>
          </cell>
          <cell r="G371">
            <v>0</v>
          </cell>
          <cell r="H371">
            <v>0</v>
          </cell>
          <cell r="I371">
            <v>0</v>
          </cell>
          <cell r="J371">
            <v>75048981.458800092</v>
          </cell>
        </row>
        <row r="372">
          <cell r="A372">
            <v>355</v>
          </cell>
          <cell r="B372">
            <v>53022</v>
          </cell>
          <cell r="C372">
            <v>0</v>
          </cell>
          <cell r="D372">
            <v>8755294.3428916689</v>
          </cell>
          <cell r="E372">
            <v>0</v>
          </cell>
          <cell r="F372">
            <v>0</v>
          </cell>
          <cell r="G372">
            <v>0</v>
          </cell>
          <cell r="H372">
            <v>0</v>
          </cell>
          <cell r="I372">
            <v>0</v>
          </cell>
          <cell r="J372">
            <v>75048981.458800092</v>
          </cell>
        </row>
        <row r="373">
          <cell r="A373">
            <v>356</v>
          </cell>
          <cell r="B373">
            <v>53053</v>
          </cell>
          <cell r="C373">
            <v>0</v>
          </cell>
          <cell r="D373">
            <v>8755294.3428916689</v>
          </cell>
          <cell r="E373">
            <v>0</v>
          </cell>
          <cell r="F373">
            <v>0</v>
          </cell>
          <cell r="G373">
            <v>0</v>
          </cell>
          <cell r="H373">
            <v>0</v>
          </cell>
          <cell r="I373">
            <v>0</v>
          </cell>
          <cell r="J373">
            <v>75048981.458800092</v>
          </cell>
        </row>
        <row r="374">
          <cell r="A374">
            <v>357</v>
          </cell>
          <cell r="B374">
            <v>53083</v>
          </cell>
          <cell r="C374">
            <v>0</v>
          </cell>
          <cell r="D374">
            <v>8755294.3428916689</v>
          </cell>
          <cell r="E374">
            <v>0</v>
          </cell>
          <cell r="F374">
            <v>0</v>
          </cell>
          <cell r="G374">
            <v>0</v>
          </cell>
          <cell r="H374">
            <v>0</v>
          </cell>
          <cell r="I374">
            <v>0</v>
          </cell>
          <cell r="J374">
            <v>75048981.458800092</v>
          </cell>
        </row>
        <row r="375">
          <cell r="A375">
            <v>358</v>
          </cell>
          <cell r="B375">
            <v>53114</v>
          </cell>
          <cell r="C375">
            <v>0</v>
          </cell>
          <cell r="D375">
            <v>8755294.3428916689</v>
          </cell>
          <cell r="E375">
            <v>0</v>
          </cell>
          <cell r="F375">
            <v>0</v>
          </cell>
          <cell r="G375">
            <v>0</v>
          </cell>
          <cell r="H375">
            <v>0</v>
          </cell>
          <cell r="I375">
            <v>0</v>
          </cell>
          <cell r="J375">
            <v>75048981.458800092</v>
          </cell>
        </row>
        <row r="376">
          <cell r="A376">
            <v>359</v>
          </cell>
          <cell r="B376">
            <v>53144</v>
          </cell>
          <cell r="C376">
            <v>0</v>
          </cell>
          <cell r="D376">
            <v>8755294.3428916689</v>
          </cell>
          <cell r="E376">
            <v>0</v>
          </cell>
          <cell r="F376">
            <v>0</v>
          </cell>
          <cell r="G376">
            <v>0</v>
          </cell>
          <cell r="H376">
            <v>0</v>
          </cell>
          <cell r="I376">
            <v>0</v>
          </cell>
          <cell r="J376">
            <v>75048981.458800092</v>
          </cell>
        </row>
        <row r="377">
          <cell r="A377">
            <v>360</v>
          </cell>
          <cell r="B377">
            <v>53175</v>
          </cell>
          <cell r="C377">
            <v>0</v>
          </cell>
          <cell r="D377">
            <v>8755294.3428916689</v>
          </cell>
          <cell r="E377">
            <v>0</v>
          </cell>
          <cell r="F377">
            <v>0</v>
          </cell>
          <cell r="G377">
            <v>0</v>
          </cell>
          <cell r="H377">
            <v>0</v>
          </cell>
          <cell r="I377">
            <v>0</v>
          </cell>
          <cell r="J377">
            <v>75048981.458800092</v>
          </cell>
        </row>
        <row r="378">
          <cell r="A378">
            <v>361</v>
          </cell>
          <cell r="B378">
            <v>53206</v>
          </cell>
          <cell r="C378">
            <v>0</v>
          </cell>
          <cell r="D378">
            <v>8755294.3428916689</v>
          </cell>
          <cell r="E378">
            <v>0</v>
          </cell>
          <cell r="F378">
            <v>0</v>
          </cell>
          <cell r="G378">
            <v>0</v>
          </cell>
          <cell r="H378">
            <v>0</v>
          </cell>
          <cell r="I378">
            <v>0</v>
          </cell>
          <cell r="J378">
            <v>75048981.458800092</v>
          </cell>
        </row>
        <row r="379">
          <cell r="A379">
            <v>362</v>
          </cell>
          <cell r="B379">
            <v>53236</v>
          </cell>
          <cell r="C379">
            <v>0</v>
          </cell>
          <cell r="D379">
            <v>8755294.3428916689</v>
          </cell>
          <cell r="E379">
            <v>0</v>
          </cell>
          <cell r="F379">
            <v>0</v>
          </cell>
          <cell r="G379">
            <v>0</v>
          </cell>
          <cell r="H379">
            <v>0</v>
          </cell>
          <cell r="I379">
            <v>0</v>
          </cell>
          <cell r="J379">
            <v>75048981.458800092</v>
          </cell>
        </row>
        <row r="380">
          <cell r="A380">
            <v>363</v>
          </cell>
          <cell r="B380">
            <v>53267</v>
          </cell>
          <cell r="C380">
            <v>0</v>
          </cell>
          <cell r="D380">
            <v>8755294.3428916689</v>
          </cell>
          <cell r="E380">
            <v>0</v>
          </cell>
          <cell r="F380">
            <v>0</v>
          </cell>
          <cell r="G380">
            <v>0</v>
          </cell>
          <cell r="H380">
            <v>0</v>
          </cell>
          <cell r="I380">
            <v>0</v>
          </cell>
          <cell r="J380">
            <v>75048981.458800092</v>
          </cell>
        </row>
        <row r="381">
          <cell r="A381">
            <v>364</v>
          </cell>
          <cell r="B381">
            <v>53297</v>
          </cell>
          <cell r="C381">
            <v>0</v>
          </cell>
          <cell r="D381">
            <v>8755294.3428916689</v>
          </cell>
          <cell r="E381">
            <v>0</v>
          </cell>
          <cell r="F381">
            <v>0</v>
          </cell>
          <cell r="G381">
            <v>0</v>
          </cell>
          <cell r="H381">
            <v>0</v>
          </cell>
          <cell r="I381">
            <v>0</v>
          </cell>
          <cell r="J381">
            <v>75048981.458800092</v>
          </cell>
        </row>
        <row r="382">
          <cell r="A382">
            <v>365</v>
          </cell>
          <cell r="B382">
            <v>53328</v>
          </cell>
          <cell r="C382">
            <v>0</v>
          </cell>
          <cell r="D382">
            <v>8755294.3428916689</v>
          </cell>
          <cell r="E382">
            <v>0</v>
          </cell>
          <cell r="F382">
            <v>0</v>
          </cell>
          <cell r="G382">
            <v>0</v>
          </cell>
          <cell r="H382">
            <v>0</v>
          </cell>
          <cell r="I382">
            <v>0</v>
          </cell>
          <cell r="J382">
            <v>75048981.458800092</v>
          </cell>
        </row>
        <row r="383">
          <cell r="A383">
            <v>366</v>
          </cell>
          <cell r="B383">
            <v>53359</v>
          </cell>
          <cell r="C383">
            <v>0</v>
          </cell>
          <cell r="D383">
            <v>8755294.3428916689</v>
          </cell>
          <cell r="E383">
            <v>0</v>
          </cell>
          <cell r="F383">
            <v>0</v>
          </cell>
          <cell r="G383">
            <v>0</v>
          </cell>
          <cell r="H383">
            <v>0</v>
          </cell>
          <cell r="I383">
            <v>0</v>
          </cell>
          <cell r="J383">
            <v>75048981.458800092</v>
          </cell>
        </row>
        <row r="384">
          <cell r="A384">
            <v>367</v>
          </cell>
          <cell r="B384">
            <v>53387</v>
          </cell>
          <cell r="C384">
            <v>0</v>
          </cell>
          <cell r="D384">
            <v>8755294.3428916689</v>
          </cell>
          <cell r="E384">
            <v>0</v>
          </cell>
          <cell r="F384">
            <v>0</v>
          </cell>
          <cell r="G384">
            <v>0</v>
          </cell>
          <cell r="H384">
            <v>0</v>
          </cell>
          <cell r="I384">
            <v>0</v>
          </cell>
          <cell r="J384">
            <v>75048981.458800092</v>
          </cell>
        </row>
        <row r="385">
          <cell r="A385">
            <v>368</v>
          </cell>
          <cell r="B385">
            <v>53418</v>
          </cell>
          <cell r="C385">
            <v>0</v>
          </cell>
          <cell r="D385">
            <v>8755294.3428916689</v>
          </cell>
          <cell r="E385">
            <v>0</v>
          </cell>
          <cell r="F385">
            <v>0</v>
          </cell>
          <cell r="G385">
            <v>0</v>
          </cell>
          <cell r="H385">
            <v>0</v>
          </cell>
          <cell r="I385">
            <v>0</v>
          </cell>
          <cell r="J385">
            <v>75048981.458800092</v>
          </cell>
        </row>
        <row r="386">
          <cell r="A386">
            <v>369</v>
          </cell>
          <cell r="B386">
            <v>53448</v>
          </cell>
          <cell r="C386">
            <v>0</v>
          </cell>
          <cell r="D386">
            <v>8755294.3428916689</v>
          </cell>
          <cell r="E386">
            <v>0</v>
          </cell>
          <cell r="F386">
            <v>0</v>
          </cell>
          <cell r="G386">
            <v>0</v>
          </cell>
          <cell r="H386">
            <v>0</v>
          </cell>
          <cell r="I386">
            <v>0</v>
          </cell>
          <cell r="J386">
            <v>75048981.458800092</v>
          </cell>
        </row>
        <row r="387">
          <cell r="A387">
            <v>370</v>
          </cell>
          <cell r="B387">
            <v>53479</v>
          </cell>
          <cell r="C387">
            <v>0</v>
          </cell>
          <cell r="D387">
            <v>8755294.3428916689</v>
          </cell>
          <cell r="E387">
            <v>0</v>
          </cell>
          <cell r="F387">
            <v>0</v>
          </cell>
          <cell r="G387">
            <v>0</v>
          </cell>
          <cell r="H387">
            <v>0</v>
          </cell>
          <cell r="I387">
            <v>0</v>
          </cell>
          <cell r="J387">
            <v>75048981.458800092</v>
          </cell>
        </row>
        <row r="388">
          <cell r="A388">
            <v>371</v>
          </cell>
          <cell r="B388">
            <v>53509</v>
          </cell>
          <cell r="C388">
            <v>0</v>
          </cell>
          <cell r="D388">
            <v>8755294.3428916689</v>
          </cell>
          <cell r="E388">
            <v>0</v>
          </cell>
          <cell r="F388">
            <v>0</v>
          </cell>
          <cell r="G388">
            <v>0</v>
          </cell>
          <cell r="H388">
            <v>0</v>
          </cell>
          <cell r="I388">
            <v>0</v>
          </cell>
          <cell r="J388">
            <v>75048981.458800092</v>
          </cell>
        </row>
        <row r="389">
          <cell r="A389">
            <v>372</v>
          </cell>
          <cell r="B389">
            <v>53540</v>
          </cell>
          <cell r="C389">
            <v>0</v>
          </cell>
          <cell r="D389">
            <v>8755294.3428916689</v>
          </cell>
          <cell r="E389">
            <v>0</v>
          </cell>
          <cell r="F389">
            <v>0</v>
          </cell>
          <cell r="G389">
            <v>0</v>
          </cell>
          <cell r="H389">
            <v>0</v>
          </cell>
          <cell r="I389">
            <v>0</v>
          </cell>
          <cell r="J389">
            <v>75048981.458800092</v>
          </cell>
        </row>
        <row r="390">
          <cell r="A390">
            <v>373</v>
          </cell>
          <cell r="B390">
            <v>53571</v>
          </cell>
          <cell r="C390">
            <v>0</v>
          </cell>
          <cell r="D390">
            <v>8755294.3428916689</v>
          </cell>
          <cell r="E390">
            <v>0</v>
          </cell>
          <cell r="F390">
            <v>0</v>
          </cell>
          <cell r="G390">
            <v>0</v>
          </cell>
          <cell r="H390">
            <v>0</v>
          </cell>
          <cell r="I390">
            <v>0</v>
          </cell>
          <cell r="J390">
            <v>75048981.458800092</v>
          </cell>
        </row>
        <row r="391">
          <cell r="A391">
            <v>374</v>
          </cell>
          <cell r="B391">
            <v>53601</v>
          </cell>
          <cell r="C391">
            <v>0</v>
          </cell>
          <cell r="D391">
            <v>8755294.3428916689</v>
          </cell>
          <cell r="E391">
            <v>0</v>
          </cell>
          <cell r="F391">
            <v>0</v>
          </cell>
          <cell r="G391">
            <v>0</v>
          </cell>
          <cell r="H391">
            <v>0</v>
          </cell>
          <cell r="I391">
            <v>0</v>
          </cell>
          <cell r="J391">
            <v>75048981.458800092</v>
          </cell>
        </row>
        <row r="392">
          <cell r="A392">
            <v>375</v>
          </cell>
          <cell r="B392">
            <v>53632</v>
          </cell>
          <cell r="C392">
            <v>0</v>
          </cell>
          <cell r="D392">
            <v>8755294.3428916689</v>
          </cell>
          <cell r="E392">
            <v>0</v>
          </cell>
          <cell r="F392">
            <v>0</v>
          </cell>
          <cell r="G392">
            <v>0</v>
          </cell>
          <cell r="H392">
            <v>0</v>
          </cell>
          <cell r="I392">
            <v>0</v>
          </cell>
          <cell r="J392">
            <v>75048981.458800092</v>
          </cell>
        </row>
        <row r="393">
          <cell r="A393">
            <v>376</v>
          </cell>
          <cell r="B393">
            <v>53662</v>
          </cell>
          <cell r="C393">
            <v>0</v>
          </cell>
          <cell r="D393">
            <v>8755294.3428916689</v>
          </cell>
          <cell r="E393">
            <v>0</v>
          </cell>
          <cell r="F393">
            <v>0</v>
          </cell>
          <cell r="G393">
            <v>0</v>
          </cell>
          <cell r="H393">
            <v>0</v>
          </cell>
          <cell r="I393">
            <v>0</v>
          </cell>
          <cell r="J393">
            <v>75048981.458800092</v>
          </cell>
        </row>
        <row r="394">
          <cell r="A394">
            <v>377</v>
          </cell>
          <cell r="B394">
            <v>53693</v>
          </cell>
          <cell r="C394">
            <v>0</v>
          </cell>
          <cell r="D394">
            <v>8755294.3428916689</v>
          </cell>
          <cell r="E394">
            <v>0</v>
          </cell>
          <cell r="F394">
            <v>0</v>
          </cell>
          <cell r="G394">
            <v>0</v>
          </cell>
          <cell r="H394">
            <v>0</v>
          </cell>
          <cell r="I394">
            <v>0</v>
          </cell>
          <cell r="J394">
            <v>75048981.458800092</v>
          </cell>
        </row>
        <row r="395">
          <cell r="A395">
            <v>378</v>
          </cell>
          <cell r="B395">
            <v>53724</v>
          </cell>
          <cell r="C395">
            <v>0</v>
          </cell>
          <cell r="D395">
            <v>8755294.3428916689</v>
          </cell>
          <cell r="E395">
            <v>0</v>
          </cell>
          <cell r="F395">
            <v>0</v>
          </cell>
          <cell r="G395">
            <v>0</v>
          </cell>
          <cell r="H395">
            <v>0</v>
          </cell>
          <cell r="I395">
            <v>0</v>
          </cell>
          <cell r="J395">
            <v>75048981.458800092</v>
          </cell>
        </row>
        <row r="396">
          <cell r="A396">
            <v>379</v>
          </cell>
          <cell r="B396">
            <v>53752</v>
          </cell>
          <cell r="C396">
            <v>0</v>
          </cell>
          <cell r="D396">
            <v>8755294.3428916689</v>
          </cell>
          <cell r="E396">
            <v>0</v>
          </cell>
          <cell r="F396">
            <v>0</v>
          </cell>
          <cell r="G396">
            <v>0</v>
          </cell>
          <cell r="H396">
            <v>0</v>
          </cell>
          <cell r="I396">
            <v>0</v>
          </cell>
          <cell r="J396">
            <v>75048981.458800092</v>
          </cell>
        </row>
        <row r="397">
          <cell r="A397">
            <v>380</v>
          </cell>
          <cell r="B397">
            <v>53783</v>
          </cell>
          <cell r="C397">
            <v>0</v>
          </cell>
          <cell r="D397">
            <v>8755294.3428916689</v>
          </cell>
          <cell r="E397">
            <v>0</v>
          </cell>
          <cell r="F397">
            <v>0</v>
          </cell>
          <cell r="G397">
            <v>0</v>
          </cell>
          <cell r="H397">
            <v>0</v>
          </cell>
          <cell r="I397">
            <v>0</v>
          </cell>
          <cell r="J397">
            <v>75048981.458800092</v>
          </cell>
        </row>
        <row r="398">
          <cell r="A398">
            <v>381</v>
          </cell>
          <cell r="B398">
            <v>53813</v>
          </cell>
          <cell r="C398">
            <v>0</v>
          </cell>
          <cell r="D398">
            <v>8755294.3428916689</v>
          </cell>
          <cell r="E398">
            <v>0</v>
          </cell>
          <cell r="F398">
            <v>0</v>
          </cell>
          <cell r="G398">
            <v>0</v>
          </cell>
          <cell r="H398">
            <v>0</v>
          </cell>
          <cell r="I398">
            <v>0</v>
          </cell>
          <cell r="J398">
            <v>75048981.458800092</v>
          </cell>
        </row>
        <row r="399">
          <cell r="A399">
            <v>382</v>
          </cell>
          <cell r="B399">
            <v>53844</v>
          </cell>
          <cell r="C399">
            <v>0</v>
          </cell>
          <cell r="D399">
            <v>8755294.3428916689</v>
          </cell>
          <cell r="E399">
            <v>0</v>
          </cell>
          <cell r="F399">
            <v>0</v>
          </cell>
          <cell r="G399">
            <v>0</v>
          </cell>
          <cell r="H399">
            <v>0</v>
          </cell>
          <cell r="I399">
            <v>0</v>
          </cell>
          <cell r="J399">
            <v>75048981.458800092</v>
          </cell>
        </row>
        <row r="400">
          <cell r="A400">
            <v>383</v>
          </cell>
          <cell r="B400">
            <v>53874</v>
          </cell>
          <cell r="C400">
            <v>0</v>
          </cell>
          <cell r="D400">
            <v>8755294.3428916689</v>
          </cell>
          <cell r="E400">
            <v>0</v>
          </cell>
          <cell r="F400">
            <v>0</v>
          </cell>
          <cell r="G400">
            <v>0</v>
          </cell>
          <cell r="H400">
            <v>0</v>
          </cell>
          <cell r="I400">
            <v>0</v>
          </cell>
          <cell r="J400">
            <v>75048981.458800092</v>
          </cell>
        </row>
        <row r="401">
          <cell r="A401">
            <v>384</v>
          </cell>
          <cell r="B401">
            <v>53905</v>
          </cell>
          <cell r="C401">
            <v>0</v>
          </cell>
          <cell r="D401">
            <v>8755294.3428916689</v>
          </cell>
          <cell r="E401">
            <v>0</v>
          </cell>
          <cell r="F401">
            <v>0</v>
          </cell>
          <cell r="G401">
            <v>0</v>
          </cell>
          <cell r="H401">
            <v>0</v>
          </cell>
          <cell r="I401">
            <v>0</v>
          </cell>
          <cell r="J401">
            <v>75048981.458800092</v>
          </cell>
        </row>
        <row r="402">
          <cell r="A402">
            <v>385</v>
          </cell>
          <cell r="B402">
            <v>53936</v>
          </cell>
          <cell r="C402">
            <v>0</v>
          </cell>
          <cell r="D402">
            <v>8755294.3428916689</v>
          </cell>
          <cell r="E402">
            <v>0</v>
          </cell>
          <cell r="F402">
            <v>0</v>
          </cell>
          <cell r="G402">
            <v>0</v>
          </cell>
          <cell r="H402">
            <v>0</v>
          </cell>
          <cell r="I402">
            <v>0</v>
          </cell>
          <cell r="J402">
            <v>75048981.458800092</v>
          </cell>
        </row>
        <row r="403">
          <cell r="A403">
            <v>386</v>
          </cell>
          <cell r="B403">
            <v>53966</v>
          </cell>
          <cell r="C403">
            <v>0</v>
          </cell>
          <cell r="D403">
            <v>8755294.3428916689</v>
          </cell>
          <cell r="E403">
            <v>0</v>
          </cell>
          <cell r="F403">
            <v>0</v>
          </cell>
          <cell r="G403">
            <v>0</v>
          </cell>
          <cell r="H403">
            <v>0</v>
          </cell>
          <cell r="I403">
            <v>0</v>
          </cell>
          <cell r="J403">
            <v>75048981.458800092</v>
          </cell>
        </row>
        <row r="404">
          <cell r="A404">
            <v>387</v>
          </cell>
          <cell r="B404">
            <v>53997</v>
          </cell>
          <cell r="C404">
            <v>0</v>
          </cell>
          <cell r="D404">
            <v>8755294.3428916689</v>
          </cell>
          <cell r="E404">
            <v>0</v>
          </cell>
          <cell r="F404">
            <v>0</v>
          </cell>
          <cell r="G404">
            <v>0</v>
          </cell>
          <cell r="H404">
            <v>0</v>
          </cell>
          <cell r="I404">
            <v>0</v>
          </cell>
          <cell r="J404">
            <v>75048981.458800092</v>
          </cell>
        </row>
        <row r="405">
          <cell r="A405">
            <v>388</v>
          </cell>
          <cell r="B405">
            <v>54027</v>
          </cell>
          <cell r="C405">
            <v>0</v>
          </cell>
          <cell r="D405">
            <v>8755294.3428916689</v>
          </cell>
          <cell r="E405">
            <v>0</v>
          </cell>
          <cell r="F405">
            <v>0</v>
          </cell>
          <cell r="G405">
            <v>0</v>
          </cell>
          <cell r="H405">
            <v>0</v>
          </cell>
          <cell r="I405">
            <v>0</v>
          </cell>
          <cell r="J405">
            <v>75048981.458800092</v>
          </cell>
        </row>
        <row r="406">
          <cell r="A406">
            <v>389</v>
          </cell>
          <cell r="B406">
            <v>54058</v>
          </cell>
          <cell r="C406">
            <v>0</v>
          </cell>
          <cell r="D406">
            <v>8755294.3428916689</v>
          </cell>
          <cell r="E406">
            <v>0</v>
          </cell>
          <cell r="F406">
            <v>0</v>
          </cell>
          <cell r="G406">
            <v>0</v>
          </cell>
          <cell r="H406">
            <v>0</v>
          </cell>
          <cell r="I406">
            <v>0</v>
          </cell>
          <cell r="J406">
            <v>75048981.458800092</v>
          </cell>
        </row>
        <row r="407">
          <cell r="A407">
            <v>390</v>
          </cell>
          <cell r="B407">
            <v>54089</v>
          </cell>
          <cell r="C407">
            <v>0</v>
          </cell>
          <cell r="D407">
            <v>8755294.3428916689</v>
          </cell>
          <cell r="E407">
            <v>0</v>
          </cell>
          <cell r="F407">
            <v>0</v>
          </cell>
          <cell r="G407">
            <v>0</v>
          </cell>
          <cell r="H407">
            <v>0</v>
          </cell>
          <cell r="I407">
            <v>0</v>
          </cell>
          <cell r="J407">
            <v>75048981.458800092</v>
          </cell>
        </row>
        <row r="408">
          <cell r="A408">
            <v>391</v>
          </cell>
          <cell r="B408">
            <v>54118</v>
          </cell>
          <cell r="C408">
            <v>0</v>
          </cell>
          <cell r="D408">
            <v>8755294.3428916689</v>
          </cell>
          <cell r="E408">
            <v>0</v>
          </cell>
          <cell r="F408">
            <v>0</v>
          </cell>
          <cell r="G408">
            <v>0</v>
          </cell>
          <cell r="H408">
            <v>0</v>
          </cell>
          <cell r="I408">
            <v>0</v>
          </cell>
          <cell r="J408">
            <v>75048981.458800092</v>
          </cell>
        </row>
        <row r="409">
          <cell r="A409">
            <v>392</v>
          </cell>
          <cell r="B409">
            <v>54149</v>
          </cell>
          <cell r="C409">
            <v>0</v>
          </cell>
          <cell r="D409">
            <v>8755294.3428916689</v>
          </cell>
          <cell r="E409">
            <v>0</v>
          </cell>
          <cell r="F409">
            <v>0</v>
          </cell>
          <cell r="G409">
            <v>0</v>
          </cell>
          <cell r="H409">
            <v>0</v>
          </cell>
          <cell r="I409">
            <v>0</v>
          </cell>
          <cell r="J409">
            <v>75048981.458800092</v>
          </cell>
        </row>
        <row r="410">
          <cell r="A410">
            <v>393</v>
          </cell>
          <cell r="B410">
            <v>54179</v>
          </cell>
          <cell r="C410">
            <v>0</v>
          </cell>
          <cell r="D410">
            <v>8755294.3428916689</v>
          </cell>
          <cell r="E410">
            <v>0</v>
          </cell>
          <cell r="F410">
            <v>0</v>
          </cell>
          <cell r="G410">
            <v>0</v>
          </cell>
          <cell r="H410">
            <v>0</v>
          </cell>
          <cell r="I410">
            <v>0</v>
          </cell>
          <cell r="J410">
            <v>75048981.458800092</v>
          </cell>
        </row>
        <row r="411">
          <cell r="A411">
            <v>394</v>
          </cell>
          <cell r="B411">
            <v>54210</v>
          </cell>
          <cell r="C411">
            <v>0</v>
          </cell>
          <cell r="D411">
            <v>8755294.3428916689</v>
          </cell>
          <cell r="E411">
            <v>0</v>
          </cell>
          <cell r="F411">
            <v>0</v>
          </cell>
          <cell r="G411">
            <v>0</v>
          </cell>
          <cell r="H411">
            <v>0</v>
          </cell>
          <cell r="I411">
            <v>0</v>
          </cell>
          <cell r="J411">
            <v>75048981.458800092</v>
          </cell>
        </row>
        <row r="412">
          <cell r="A412">
            <v>395</v>
          </cell>
          <cell r="B412">
            <v>54240</v>
          </cell>
          <cell r="C412">
            <v>0</v>
          </cell>
          <cell r="D412">
            <v>8755294.3428916689</v>
          </cell>
          <cell r="E412">
            <v>0</v>
          </cell>
          <cell r="F412">
            <v>0</v>
          </cell>
          <cell r="G412">
            <v>0</v>
          </cell>
          <cell r="H412">
            <v>0</v>
          </cell>
          <cell r="I412">
            <v>0</v>
          </cell>
          <cell r="J412">
            <v>75048981.458800092</v>
          </cell>
        </row>
        <row r="413">
          <cell r="A413">
            <v>396</v>
          </cell>
          <cell r="B413">
            <v>54271</v>
          </cell>
          <cell r="C413">
            <v>0</v>
          </cell>
          <cell r="D413">
            <v>8755294.3428916689</v>
          </cell>
          <cell r="E413">
            <v>0</v>
          </cell>
          <cell r="F413">
            <v>0</v>
          </cell>
          <cell r="G413">
            <v>0</v>
          </cell>
          <cell r="H413">
            <v>0</v>
          </cell>
          <cell r="I413">
            <v>0</v>
          </cell>
          <cell r="J413">
            <v>75048981.458800092</v>
          </cell>
        </row>
        <row r="414">
          <cell r="A414">
            <v>397</v>
          </cell>
          <cell r="B414">
            <v>54302</v>
          </cell>
          <cell r="C414">
            <v>0</v>
          </cell>
          <cell r="D414">
            <v>8755294.3428916689</v>
          </cell>
          <cell r="E414">
            <v>0</v>
          </cell>
          <cell r="F414">
            <v>0</v>
          </cell>
          <cell r="G414">
            <v>0</v>
          </cell>
          <cell r="H414">
            <v>0</v>
          </cell>
          <cell r="I414">
            <v>0</v>
          </cell>
          <cell r="J414">
            <v>75048981.458800092</v>
          </cell>
        </row>
        <row r="415">
          <cell r="A415">
            <v>398</v>
          </cell>
          <cell r="B415">
            <v>54332</v>
          </cell>
          <cell r="C415">
            <v>0</v>
          </cell>
          <cell r="D415">
            <v>8755294.3428916689</v>
          </cell>
          <cell r="E415">
            <v>0</v>
          </cell>
          <cell r="F415">
            <v>0</v>
          </cell>
          <cell r="G415">
            <v>0</v>
          </cell>
          <cell r="H415">
            <v>0</v>
          </cell>
          <cell r="I415">
            <v>0</v>
          </cell>
          <cell r="J415">
            <v>75048981.458800092</v>
          </cell>
        </row>
        <row r="416">
          <cell r="A416">
            <v>399</v>
          </cell>
          <cell r="B416">
            <v>54363</v>
          </cell>
          <cell r="C416">
            <v>0</v>
          </cell>
          <cell r="D416">
            <v>8755294.3428916689</v>
          </cell>
          <cell r="E416">
            <v>0</v>
          </cell>
          <cell r="F416">
            <v>0</v>
          </cell>
          <cell r="G416">
            <v>0</v>
          </cell>
          <cell r="H416">
            <v>0</v>
          </cell>
          <cell r="I416">
            <v>0</v>
          </cell>
          <cell r="J416">
            <v>75048981.458800092</v>
          </cell>
        </row>
        <row r="417">
          <cell r="A417">
            <v>400</v>
          </cell>
          <cell r="B417">
            <v>54393</v>
          </cell>
          <cell r="C417">
            <v>0</v>
          </cell>
          <cell r="D417">
            <v>8755294.3428916689</v>
          </cell>
          <cell r="E417">
            <v>0</v>
          </cell>
          <cell r="F417">
            <v>0</v>
          </cell>
          <cell r="G417">
            <v>0</v>
          </cell>
          <cell r="H417">
            <v>0</v>
          </cell>
          <cell r="I417">
            <v>0</v>
          </cell>
          <cell r="J417">
            <v>75048981.458800092</v>
          </cell>
        </row>
        <row r="418">
          <cell r="A418">
            <v>401</v>
          </cell>
          <cell r="B418">
            <v>54424</v>
          </cell>
          <cell r="C418">
            <v>0</v>
          </cell>
          <cell r="D418">
            <v>8755294.3428916689</v>
          </cell>
          <cell r="E418">
            <v>0</v>
          </cell>
          <cell r="F418">
            <v>0</v>
          </cell>
          <cell r="G418">
            <v>0</v>
          </cell>
          <cell r="H418">
            <v>0</v>
          </cell>
          <cell r="I418">
            <v>0</v>
          </cell>
          <cell r="J418">
            <v>75048981.458800092</v>
          </cell>
        </row>
        <row r="419">
          <cell r="A419">
            <v>402</v>
          </cell>
          <cell r="B419">
            <v>54455</v>
          </cell>
          <cell r="C419">
            <v>0</v>
          </cell>
          <cell r="D419">
            <v>8755294.3428916689</v>
          </cell>
          <cell r="E419">
            <v>0</v>
          </cell>
          <cell r="F419">
            <v>0</v>
          </cell>
          <cell r="G419">
            <v>0</v>
          </cell>
          <cell r="H419">
            <v>0</v>
          </cell>
          <cell r="I419">
            <v>0</v>
          </cell>
          <cell r="J419">
            <v>75048981.458800092</v>
          </cell>
        </row>
        <row r="420">
          <cell r="A420">
            <v>403</v>
          </cell>
          <cell r="B420">
            <v>54483</v>
          </cell>
          <cell r="C420">
            <v>0</v>
          </cell>
          <cell r="D420">
            <v>8755294.3428916689</v>
          </cell>
          <cell r="E420">
            <v>0</v>
          </cell>
          <cell r="F420">
            <v>0</v>
          </cell>
          <cell r="G420">
            <v>0</v>
          </cell>
          <cell r="H420">
            <v>0</v>
          </cell>
          <cell r="I420">
            <v>0</v>
          </cell>
          <cell r="J420">
            <v>75048981.458800092</v>
          </cell>
        </row>
        <row r="421">
          <cell r="A421">
            <v>404</v>
          </cell>
          <cell r="B421">
            <v>54514</v>
          </cell>
          <cell r="C421">
            <v>0</v>
          </cell>
          <cell r="D421">
            <v>8755294.3428916689</v>
          </cell>
          <cell r="E421">
            <v>0</v>
          </cell>
          <cell r="F421">
            <v>0</v>
          </cell>
          <cell r="G421">
            <v>0</v>
          </cell>
          <cell r="H421">
            <v>0</v>
          </cell>
          <cell r="I421">
            <v>0</v>
          </cell>
          <cell r="J421">
            <v>75048981.458800092</v>
          </cell>
        </row>
        <row r="422">
          <cell r="A422">
            <v>405</v>
          </cell>
          <cell r="B422">
            <v>54544</v>
          </cell>
          <cell r="C422">
            <v>0</v>
          </cell>
          <cell r="D422">
            <v>8755294.3428916689</v>
          </cell>
          <cell r="E422">
            <v>0</v>
          </cell>
          <cell r="F422">
            <v>0</v>
          </cell>
          <cell r="G422">
            <v>0</v>
          </cell>
          <cell r="H422">
            <v>0</v>
          </cell>
          <cell r="I422">
            <v>0</v>
          </cell>
          <cell r="J422">
            <v>75048981.458800092</v>
          </cell>
        </row>
        <row r="423">
          <cell r="A423">
            <v>406</v>
          </cell>
          <cell r="B423">
            <v>54575</v>
          </cell>
          <cell r="C423">
            <v>0</v>
          </cell>
          <cell r="D423">
            <v>8755294.3428916689</v>
          </cell>
          <cell r="E423">
            <v>0</v>
          </cell>
          <cell r="F423">
            <v>0</v>
          </cell>
          <cell r="G423">
            <v>0</v>
          </cell>
          <cell r="H423">
            <v>0</v>
          </cell>
          <cell r="I423">
            <v>0</v>
          </cell>
          <cell r="J423">
            <v>75048981.458800092</v>
          </cell>
        </row>
        <row r="424">
          <cell r="A424">
            <v>407</v>
          </cell>
          <cell r="B424">
            <v>54605</v>
          </cell>
          <cell r="C424">
            <v>0</v>
          </cell>
          <cell r="D424">
            <v>8755294.3428916689</v>
          </cell>
          <cell r="E424">
            <v>0</v>
          </cell>
          <cell r="F424">
            <v>0</v>
          </cell>
          <cell r="G424">
            <v>0</v>
          </cell>
          <cell r="H424">
            <v>0</v>
          </cell>
          <cell r="I424">
            <v>0</v>
          </cell>
          <cell r="J424">
            <v>75048981.458800092</v>
          </cell>
        </row>
        <row r="425">
          <cell r="A425">
            <v>408</v>
          </cell>
          <cell r="B425">
            <v>54636</v>
          </cell>
          <cell r="C425">
            <v>0</v>
          </cell>
          <cell r="D425">
            <v>8755294.3428916689</v>
          </cell>
          <cell r="E425">
            <v>0</v>
          </cell>
          <cell r="F425">
            <v>0</v>
          </cell>
          <cell r="G425">
            <v>0</v>
          </cell>
          <cell r="H425">
            <v>0</v>
          </cell>
          <cell r="I425">
            <v>0</v>
          </cell>
          <cell r="J425">
            <v>75048981.458800092</v>
          </cell>
        </row>
        <row r="426">
          <cell r="A426">
            <v>409</v>
          </cell>
          <cell r="B426">
            <v>54667</v>
          </cell>
          <cell r="C426">
            <v>0</v>
          </cell>
          <cell r="D426">
            <v>8755294.3428916689</v>
          </cell>
          <cell r="E426">
            <v>0</v>
          </cell>
          <cell r="F426">
            <v>0</v>
          </cell>
          <cell r="G426">
            <v>0</v>
          </cell>
          <cell r="H426">
            <v>0</v>
          </cell>
          <cell r="I426">
            <v>0</v>
          </cell>
          <cell r="J426">
            <v>75048981.458800092</v>
          </cell>
        </row>
        <row r="427">
          <cell r="A427">
            <v>410</v>
          </cell>
          <cell r="B427">
            <v>54697</v>
          </cell>
          <cell r="C427">
            <v>0</v>
          </cell>
          <cell r="D427">
            <v>8755294.3428916689</v>
          </cell>
          <cell r="E427">
            <v>0</v>
          </cell>
          <cell r="F427">
            <v>0</v>
          </cell>
          <cell r="G427">
            <v>0</v>
          </cell>
          <cell r="H427">
            <v>0</v>
          </cell>
          <cell r="I427">
            <v>0</v>
          </cell>
          <cell r="J427">
            <v>75048981.458800092</v>
          </cell>
        </row>
        <row r="428">
          <cell r="A428">
            <v>411</v>
          </cell>
          <cell r="B428">
            <v>54728</v>
          </cell>
          <cell r="C428">
            <v>0</v>
          </cell>
          <cell r="D428">
            <v>8755294.3428916689</v>
          </cell>
          <cell r="E428">
            <v>0</v>
          </cell>
          <cell r="F428">
            <v>0</v>
          </cell>
          <cell r="G428">
            <v>0</v>
          </cell>
          <cell r="H428">
            <v>0</v>
          </cell>
          <cell r="I428">
            <v>0</v>
          </cell>
          <cell r="J428">
            <v>75048981.458800092</v>
          </cell>
        </row>
        <row r="429">
          <cell r="A429">
            <v>412</v>
          </cell>
          <cell r="B429">
            <v>54758</v>
          </cell>
          <cell r="C429">
            <v>0</v>
          </cell>
          <cell r="D429">
            <v>8755294.3428916689</v>
          </cell>
          <cell r="E429">
            <v>0</v>
          </cell>
          <cell r="F429">
            <v>0</v>
          </cell>
          <cell r="G429">
            <v>0</v>
          </cell>
          <cell r="H429">
            <v>0</v>
          </cell>
          <cell r="I429">
            <v>0</v>
          </cell>
          <cell r="J429">
            <v>75048981.458800092</v>
          </cell>
        </row>
        <row r="430">
          <cell r="A430">
            <v>413</v>
          </cell>
          <cell r="B430">
            <v>54789</v>
          </cell>
          <cell r="C430">
            <v>0</v>
          </cell>
          <cell r="D430">
            <v>8755294.3428916689</v>
          </cell>
          <cell r="E430">
            <v>0</v>
          </cell>
          <cell r="F430">
            <v>0</v>
          </cell>
          <cell r="G430">
            <v>0</v>
          </cell>
          <cell r="H430">
            <v>0</v>
          </cell>
          <cell r="I430">
            <v>0</v>
          </cell>
          <cell r="J430">
            <v>75048981.458800092</v>
          </cell>
        </row>
        <row r="431">
          <cell r="A431">
            <v>414</v>
          </cell>
          <cell r="B431">
            <v>54820</v>
          </cell>
          <cell r="C431">
            <v>0</v>
          </cell>
          <cell r="D431">
            <v>8755294.3428916689</v>
          </cell>
          <cell r="E431">
            <v>0</v>
          </cell>
          <cell r="F431">
            <v>0</v>
          </cell>
          <cell r="G431">
            <v>0</v>
          </cell>
          <cell r="H431">
            <v>0</v>
          </cell>
          <cell r="I431">
            <v>0</v>
          </cell>
          <cell r="J431">
            <v>75048981.458800092</v>
          </cell>
        </row>
        <row r="432">
          <cell r="A432">
            <v>415</v>
          </cell>
          <cell r="B432">
            <v>54848</v>
          </cell>
          <cell r="C432">
            <v>0</v>
          </cell>
          <cell r="D432">
            <v>8755294.3428916689</v>
          </cell>
          <cell r="E432">
            <v>0</v>
          </cell>
          <cell r="F432">
            <v>0</v>
          </cell>
          <cell r="G432">
            <v>0</v>
          </cell>
          <cell r="H432">
            <v>0</v>
          </cell>
          <cell r="I432">
            <v>0</v>
          </cell>
          <cell r="J432">
            <v>75048981.458800092</v>
          </cell>
        </row>
        <row r="433">
          <cell r="A433">
            <v>416</v>
          </cell>
          <cell r="B433">
            <v>54879</v>
          </cell>
          <cell r="C433">
            <v>0</v>
          </cell>
          <cell r="D433">
            <v>8755294.3428916689</v>
          </cell>
          <cell r="E433">
            <v>0</v>
          </cell>
          <cell r="F433">
            <v>0</v>
          </cell>
          <cell r="G433">
            <v>0</v>
          </cell>
          <cell r="H433">
            <v>0</v>
          </cell>
          <cell r="I433">
            <v>0</v>
          </cell>
          <cell r="J433">
            <v>75048981.458800092</v>
          </cell>
        </row>
        <row r="434">
          <cell r="A434">
            <v>417</v>
          </cell>
          <cell r="B434">
            <v>54909</v>
          </cell>
          <cell r="C434">
            <v>0</v>
          </cell>
          <cell r="D434">
            <v>8755294.3428916689</v>
          </cell>
          <cell r="E434">
            <v>0</v>
          </cell>
          <cell r="F434">
            <v>0</v>
          </cell>
          <cell r="G434">
            <v>0</v>
          </cell>
          <cell r="H434">
            <v>0</v>
          </cell>
          <cell r="I434">
            <v>0</v>
          </cell>
          <cell r="J434">
            <v>75048981.458800092</v>
          </cell>
        </row>
        <row r="435">
          <cell r="A435">
            <v>418</v>
          </cell>
          <cell r="B435">
            <v>54940</v>
          </cell>
          <cell r="C435">
            <v>0</v>
          </cell>
          <cell r="D435">
            <v>8755294.3428916689</v>
          </cell>
          <cell r="E435">
            <v>0</v>
          </cell>
          <cell r="F435">
            <v>0</v>
          </cell>
          <cell r="G435">
            <v>0</v>
          </cell>
          <cell r="H435">
            <v>0</v>
          </cell>
          <cell r="I435">
            <v>0</v>
          </cell>
          <cell r="J435">
            <v>75048981.458800092</v>
          </cell>
        </row>
        <row r="436">
          <cell r="A436">
            <v>419</v>
          </cell>
          <cell r="B436">
            <v>54970</v>
          </cell>
          <cell r="C436">
            <v>0</v>
          </cell>
          <cell r="D436">
            <v>8755294.3428916689</v>
          </cell>
          <cell r="E436">
            <v>0</v>
          </cell>
          <cell r="F436">
            <v>0</v>
          </cell>
          <cell r="G436">
            <v>0</v>
          </cell>
          <cell r="H436">
            <v>0</v>
          </cell>
          <cell r="I436">
            <v>0</v>
          </cell>
          <cell r="J436">
            <v>75048981.458800092</v>
          </cell>
        </row>
        <row r="437">
          <cell r="A437">
            <v>420</v>
          </cell>
          <cell r="B437">
            <v>55001</v>
          </cell>
          <cell r="C437">
            <v>0</v>
          </cell>
          <cell r="D437">
            <v>8755294.3428916689</v>
          </cell>
          <cell r="E437">
            <v>0</v>
          </cell>
          <cell r="F437">
            <v>0</v>
          </cell>
          <cell r="G437">
            <v>0</v>
          </cell>
          <cell r="H437">
            <v>0</v>
          </cell>
          <cell r="I437">
            <v>0</v>
          </cell>
          <cell r="J437">
            <v>75048981.458800092</v>
          </cell>
        </row>
        <row r="438">
          <cell r="A438">
            <v>421</v>
          </cell>
          <cell r="B438">
            <v>55032</v>
          </cell>
          <cell r="C438">
            <v>0</v>
          </cell>
          <cell r="D438">
            <v>8755294.3428916689</v>
          </cell>
          <cell r="E438">
            <v>0</v>
          </cell>
          <cell r="F438">
            <v>0</v>
          </cell>
          <cell r="G438">
            <v>0</v>
          </cell>
          <cell r="H438">
            <v>0</v>
          </cell>
          <cell r="I438">
            <v>0</v>
          </cell>
          <cell r="J438">
            <v>75048981.458800092</v>
          </cell>
        </row>
        <row r="439">
          <cell r="A439">
            <v>422</v>
          </cell>
          <cell r="B439">
            <v>55062</v>
          </cell>
          <cell r="C439">
            <v>0</v>
          </cell>
          <cell r="D439">
            <v>8755294.3428916689</v>
          </cell>
          <cell r="E439">
            <v>0</v>
          </cell>
          <cell r="F439">
            <v>0</v>
          </cell>
          <cell r="G439">
            <v>0</v>
          </cell>
          <cell r="H439">
            <v>0</v>
          </cell>
          <cell r="I439">
            <v>0</v>
          </cell>
          <cell r="J439">
            <v>75048981.458800092</v>
          </cell>
        </row>
        <row r="440">
          <cell r="A440">
            <v>423</v>
          </cell>
          <cell r="B440">
            <v>55093</v>
          </cell>
          <cell r="C440">
            <v>0</v>
          </cell>
          <cell r="D440">
            <v>8755294.3428916689</v>
          </cell>
          <cell r="E440">
            <v>0</v>
          </cell>
          <cell r="F440">
            <v>0</v>
          </cell>
          <cell r="G440">
            <v>0</v>
          </cell>
          <cell r="H440">
            <v>0</v>
          </cell>
          <cell r="I440">
            <v>0</v>
          </cell>
          <cell r="J440">
            <v>75048981.458800092</v>
          </cell>
        </row>
        <row r="441">
          <cell r="A441">
            <v>424</v>
          </cell>
          <cell r="B441">
            <v>55123</v>
          </cell>
          <cell r="C441">
            <v>0</v>
          </cell>
          <cell r="D441">
            <v>8755294.3428916689</v>
          </cell>
          <cell r="E441">
            <v>0</v>
          </cell>
          <cell r="F441">
            <v>0</v>
          </cell>
          <cell r="G441">
            <v>0</v>
          </cell>
          <cell r="H441">
            <v>0</v>
          </cell>
          <cell r="I441">
            <v>0</v>
          </cell>
          <cell r="J441">
            <v>75048981.458800092</v>
          </cell>
        </row>
        <row r="442">
          <cell r="A442">
            <v>425</v>
          </cell>
          <cell r="B442">
            <v>55154</v>
          </cell>
          <cell r="C442">
            <v>0</v>
          </cell>
          <cell r="D442">
            <v>8755294.3428916689</v>
          </cell>
          <cell r="E442">
            <v>0</v>
          </cell>
          <cell r="F442">
            <v>0</v>
          </cell>
          <cell r="G442">
            <v>0</v>
          </cell>
          <cell r="H442">
            <v>0</v>
          </cell>
          <cell r="I442">
            <v>0</v>
          </cell>
          <cell r="J442">
            <v>75048981.458800092</v>
          </cell>
        </row>
        <row r="443">
          <cell r="A443">
            <v>426</v>
          </cell>
          <cell r="B443">
            <v>55185</v>
          </cell>
          <cell r="C443">
            <v>0</v>
          </cell>
          <cell r="D443">
            <v>8755294.3428916689</v>
          </cell>
          <cell r="E443">
            <v>0</v>
          </cell>
          <cell r="F443">
            <v>0</v>
          </cell>
          <cell r="G443">
            <v>0</v>
          </cell>
          <cell r="H443">
            <v>0</v>
          </cell>
          <cell r="I443">
            <v>0</v>
          </cell>
          <cell r="J443">
            <v>75048981.458800092</v>
          </cell>
        </row>
        <row r="444">
          <cell r="A444">
            <v>427</v>
          </cell>
          <cell r="B444">
            <v>55213</v>
          </cell>
          <cell r="C444">
            <v>0</v>
          </cell>
          <cell r="D444">
            <v>8755294.3428916689</v>
          </cell>
          <cell r="E444">
            <v>0</v>
          </cell>
          <cell r="F444">
            <v>0</v>
          </cell>
          <cell r="G444">
            <v>0</v>
          </cell>
          <cell r="H444">
            <v>0</v>
          </cell>
          <cell r="I444">
            <v>0</v>
          </cell>
          <cell r="J444">
            <v>75048981.458800092</v>
          </cell>
        </row>
        <row r="445">
          <cell r="A445">
            <v>428</v>
          </cell>
          <cell r="B445">
            <v>55244</v>
          </cell>
          <cell r="C445">
            <v>0</v>
          </cell>
          <cell r="D445">
            <v>8755294.3428916689</v>
          </cell>
          <cell r="E445">
            <v>0</v>
          </cell>
          <cell r="F445">
            <v>0</v>
          </cell>
          <cell r="G445">
            <v>0</v>
          </cell>
          <cell r="H445">
            <v>0</v>
          </cell>
          <cell r="I445">
            <v>0</v>
          </cell>
          <cell r="J445">
            <v>75048981.458800092</v>
          </cell>
        </row>
        <row r="446">
          <cell r="A446">
            <v>429</v>
          </cell>
          <cell r="B446">
            <v>55274</v>
          </cell>
          <cell r="C446">
            <v>0</v>
          </cell>
          <cell r="D446">
            <v>8755294.3428916689</v>
          </cell>
          <cell r="E446">
            <v>0</v>
          </cell>
          <cell r="F446">
            <v>0</v>
          </cell>
          <cell r="G446">
            <v>0</v>
          </cell>
          <cell r="H446">
            <v>0</v>
          </cell>
          <cell r="I446">
            <v>0</v>
          </cell>
          <cell r="J446">
            <v>75048981.458800092</v>
          </cell>
        </row>
        <row r="447">
          <cell r="A447">
            <v>430</v>
          </cell>
          <cell r="B447">
            <v>55305</v>
          </cell>
          <cell r="C447">
            <v>0</v>
          </cell>
          <cell r="D447">
            <v>8755294.3428916689</v>
          </cell>
          <cell r="E447">
            <v>0</v>
          </cell>
          <cell r="F447">
            <v>0</v>
          </cell>
          <cell r="G447">
            <v>0</v>
          </cell>
          <cell r="H447">
            <v>0</v>
          </cell>
          <cell r="I447">
            <v>0</v>
          </cell>
          <cell r="J447">
            <v>75048981.458800092</v>
          </cell>
        </row>
        <row r="448">
          <cell r="A448">
            <v>431</v>
          </cell>
          <cell r="B448">
            <v>55335</v>
          </cell>
          <cell r="C448">
            <v>0</v>
          </cell>
          <cell r="D448">
            <v>8755294.3428916689</v>
          </cell>
          <cell r="E448">
            <v>0</v>
          </cell>
          <cell r="F448">
            <v>0</v>
          </cell>
          <cell r="G448">
            <v>0</v>
          </cell>
          <cell r="H448">
            <v>0</v>
          </cell>
          <cell r="I448">
            <v>0</v>
          </cell>
          <cell r="J448">
            <v>75048981.458800092</v>
          </cell>
        </row>
        <row r="449">
          <cell r="A449">
            <v>432</v>
          </cell>
          <cell r="B449">
            <v>55366</v>
          </cell>
          <cell r="C449">
            <v>0</v>
          </cell>
          <cell r="D449">
            <v>8755294.3428916689</v>
          </cell>
          <cell r="E449">
            <v>0</v>
          </cell>
          <cell r="F449">
            <v>0</v>
          </cell>
          <cell r="G449">
            <v>0</v>
          </cell>
          <cell r="H449">
            <v>0</v>
          </cell>
          <cell r="I449">
            <v>0</v>
          </cell>
          <cell r="J449">
            <v>75048981.458800092</v>
          </cell>
        </row>
        <row r="450">
          <cell r="A450">
            <v>433</v>
          </cell>
          <cell r="B450">
            <v>55397</v>
          </cell>
          <cell r="C450">
            <v>0</v>
          </cell>
          <cell r="D450">
            <v>8755294.3428916689</v>
          </cell>
          <cell r="E450">
            <v>0</v>
          </cell>
          <cell r="F450">
            <v>0</v>
          </cell>
          <cell r="G450">
            <v>0</v>
          </cell>
          <cell r="H450">
            <v>0</v>
          </cell>
          <cell r="I450">
            <v>0</v>
          </cell>
          <cell r="J450">
            <v>75048981.458800092</v>
          </cell>
        </row>
        <row r="451">
          <cell r="A451">
            <v>434</v>
          </cell>
          <cell r="B451">
            <v>55427</v>
          </cell>
          <cell r="C451">
            <v>0</v>
          </cell>
          <cell r="D451">
            <v>8755294.3428916689</v>
          </cell>
          <cell r="E451">
            <v>0</v>
          </cell>
          <cell r="F451">
            <v>0</v>
          </cell>
          <cell r="G451">
            <v>0</v>
          </cell>
          <cell r="H451">
            <v>0</v>
          </cell>
          <cell r="I451">
            <v>0</v>
          </cell>
          <cell r="J451">
            <v>75048981.458800092</v>
          </cell>
        </row>
        <row r="452">
          <cell r="A452">
            <v>435</v>
          </cell>
          <cell r="B452">
            <v>55458</v>
          </cell>
          <cell r="C452">
            <v>0</v>
          </cell>
          <cell r="D452">
            <v>8755294.3428916689</v>
          </cell>
          <cell r="E452">
            <v>0</v>
          </cell>
          <cell r="F452">
            <v>0</v>
          </cell>
          <cell r="G452">
            <v>0</v>
          </cell>
          <cell r="H452">
            <v>0</v>
          </cell>
          <cell r="I452">
            <v>0</v>
          </cell>
          <cell r="J452">
            <v>75048981.458800092</v>
          </cell>
        </row>
        <row r="453">
          <cell r="A453">
            <v>436</v>
          </cell>
          <cell r="B453">
            <v>55488</v>
          </cell>
          <cell r="C453">
            <v>0</v>
          </cell>
          <cell r="D453">
            <v>8755294.3428916689</v>
          </cell>
          <cell r="E453">
            <v>0</v>
          </cell>
          <cell r="F453">
            <v>0</v>
          </cell>
          <cell r="G453">
            <v>0</v>
          </cell>
          <cell r="H453">
            <v>0</v>
          </cell>
          <cell r="I453">
            <v>0</v>
          </cell>
          <cell r="J453">
            <v>75048981.458800092</v>
          </cell>
        </row>
        <row r="454">
          <cell r="A454">
            <v>437</v>
          </cell>
          <cell r="B454">
            <v>55519</v>
          </cell>
          <cell r="C454">
            <v>0</v>
          </cell>
          <cell r="D454">
            <v>8755294.3428916689</v>
          </cell>
          <cell r="E454">
            <v>0</v>
          </cell>
          <cell r="F454">
            <v>0</v>
          </cell>
          <cell r="G454">
            <v>0</v>
          </cell>
          <cell r="H454">
            <v>0</v>
          </cell>
          <cell r="I454">
            <v>0</v>
          </cell>
          <cell r="J454">
            <v>75048981.458800092</v>
          </cell>
        </row>
        <row r="455">
          <cell r="A455">
            <v>438</v>
          </cell>
          <cell r="B455">
            <v>55550</v>
          </cell>
          <cell r="C455">
            <v>0</v>
          </cell>
          <cell r="D455">
            <v>8755294.3428916689</v>
          </cell>
          <cell r="E455">
            <v>0</v>
          </cell>
          <cell r="F455">
            <v>0</v>
          </cell>
          <cell r="G455">
            <v>0</v>
          </cell>
          <cell r="H455">
            <v>0</v>
          </cell>
          <cell r="I455">
            <v>0</v>
          </cell>
          <cell r="J455">
            <v>75048981.458800092</v>
          </cell>
        </row>
        <row r="456">
          <cell r="A456">
            <v>439</v>
          </cell>
          <cell r="B456">
            <v>55579</v>
          </cell>
          <cell r="C456">
            <v>0</v>
          </cell>
          <cell r="D456">
            <v>8755294.3428916689</v>
          </cell>
          <cell r="E456">
            <v>0</v>
          </cell>
          <cell r="F456">
            <v>0</v>
          </cell>
          <cell r="G456">
            <v>0</v>
          </cell>
          <cell r="H456">
            <v>0</v>
          </cell>
          <cell r="I456">
            <v>0</v>
          </cell>
          <cell r="J456">
            <v>75048981.458800092</v>
          </cell>
        </row>
        <row r="457">
          <cell r="A457">
            <v>440</v>
          </cell>
          <cell r="B457">
            <v>55610</v>
          </cell>
          <cell r="C457">
            <v>0</v>
          </cell>
          <cell r="D457">
            <v>8755294.3428916689</v>
          </cell>
          <cell r="E457">
            <v>0</v>
          </cell>
          <cell r="F457">
            <v>0</v>
          </cell>
          <cell r="G457">
            <v>0</v>
          </cell>
          <cell r="H457">
            <v>0</v>
          </cell>
          <cell r="I457">
            <v>0</v>
          </cell>
          <cell r="J457">
            <v>75048981.458800092</v>
          </cell>
        </row>
        <row r="458">
          <cell r="A458">
            <v>441</v>
          </cell>
          <cell r="B458">
            <v>55640</v>
          </cell>
          <cell r="C458">
            <v>0</v>
          </cell>
          <cell r="D458">
            <v>8755294.3428916689</v>
          </cell>
          <cell r="E458">
            <v>0</v>
          </cell>
          <cell r="F458">
            <v>0</v>
          </cell>
          <cell r="G458">
            <v>0</v>
          </cell>
          <cell r="H458">
            <v>0</v>
          </cell>
          <cell r="I458">
            <v>0</v>
          </cell>
          <cell r="J458">
            <v>75048981.458800092</v>
          </cell>
        </row>
        <row r="459">
          <cell r="A459">
            <v>442</v>
          </cell>
          <cell r="B459">
            <v>55671</v>
          </cell>
          <cell r="C459">
            <v>0</v>
          </cell>
          <cell r="D459">
            <v>8755294.3428916689</v>
          </cell>
          <cell r="E459">
            <v>0</v>
          </cell>
          <cell r="F459">
            <v>0</v>
          </cell>
          <cell r="G459">
            <v>0</v>
          </cell>
          <cell r="H459">
            <v>0</v>
          </cell>
          <cell r="I459">
            <v>0</v>
          </cell>
          <cell r="J459">
            <v>75048981.458800092</v>
          </cell>
        </row>
        <row r="460">
          <cell r="A460">
            <v>443</v>
          </cell>
          <cell r="B460">
            <v>55701</v>
          </cell>
          <cell r="C460">
            <v>0</v>
          </cell>
          <cell r="D460">
            <v>8755294.3428916689</v>
          </cell>
          <cell r="E460">
            <v>0</v>
          </cell>
          <cell r="F460">
            <v>0</v>
          </cell>
          <cell r="G460">
            <v>0</v>
          </cell>
          <cell r="H460">
            <v>0</v>
          </cell>
          <cell r="I460">
            <v>0</v>
          </cell>
          <cell r="J460">
            <v>75048981.458800092</v>
          </cell>
        </row>
        <row r="461">
          <cell r="A461">
            <v>444</v>
          </cell>
          <cell r="B461">
            <v>55732</v>
          </cell>
          <cell r="C461">
            <v>0</v>
          </cell>
          <cell r="D461">
            <v>8755294.3428916689</v>
          </cell>
          <cell r="E461">
            <v>0</v>
          </cell>
          <cell r="F461">
            <v>0</v>
          </cell>
          <cell r="G461">
            <v>0</v>
          </cell>
          <cell r="H461">
            <v>0</v>
          </cell>
          <cell r="I461">
            <v>0</v>
          </cell>
          <cell r="J461">
            <v>75048981.458800092</v>
          </cell>
        </row>
        <row r="462">
          <cell r="A462">
            <v>445</v>
          </cell>
          <cell r="B462">
            <v>55763</v>
          </cell>
          <cell r="C462">
            <v>0</v>
          </cell>
          <cell r="D462">
            <v>8755294.3428916689</v>
          </cell>
          <cell r="E462">
            <v>0</v>
          </cell>
          <cell r="F462">
            <v>0</v>
          </cell>
          <cell r="G462">
            <v>0</v>
          </cell>
          <cell r="H462">
            <v>0</v>
          </cell>
          <cell r="I462">
            <v>0</v>
          </cell>
          <cell r="J462">
            <v>75048981.458800092</v>
          </cell>
        </row>
        <row r="463">
          <cell r="A463">
            <v>446</v>
          </cell>
          <cell r="B463">
            <v>55793</v>
          </cell>
          <cell r="C463">
            <v>0</v>
          </cell>
          <cell r="D463">
            <v>8755294.3428916689</v>
          </cell>
          <cell r="E463">
            <v>0</v>
          </cell>
          <cell r="F463">
            <v>0</v>
          </cell>
          <cell r="G463">
            <v>0</v>
          </cell>
          <cell r="H463">
            <v>0</v>
          </cell>
          <cell r="I463">
            <v>0</v>
          </cell>
          <cell r="J463">
            <v>75048981.458800092</v>
          </cell>
        </row>
        <row r="464">
          <cell r="A464">
            <v>447</v>
          </cell>
          <cell r="B464">
            <v>55824</v>
          </cell>
          <cell r="C464">
            <v>0</v>
          </cell>
          <cell r="D464">
            <v>8755294.3428916689</v>
          </cell>
          <cell r="E464">
            <v>0</v>
          </cell>
          <cell r="F464">
            <v>0</v>
          </cell>
          <cell r="G464">
            <v>0</v>
          </cell>
          <cell r="H464">
            <v>0</v>
          </cell>
          <cell r="I464">
            <v>0</v>
          </cell>
          <cell r="J464">
            <v>75048981.458800092</v>
          </cell>
        </row>
        <row r="465">
          <cell r="A465">
            <v>448</v>
          </cell>
          <cell r="B465">
            <v>55854</v>
          </cell>
          <cell r="C465">
            <v>0</v>
          </cell>
          <cell r="D465">
            <v>8755294.3428916689</v>
          </cell>
          <cell r="E465">
            <v>0</v>
          </cell>
          <cell r="F465">
            <v>0</v>
          </cell>
          <cell r="G465">
            <v>0</v>
          </cell>
          <cell r="H465">
            <v>0</v>
          </cell>
          <cell r="I465">
            <v>0</v>
          </cell>
          <cell r="J465">
            <v>75048981.458800092</v>
          </cell>
        </row>
        <row r="466">
          <cell r="A466">
            <v>449</v>
          </cell>
          <cell r="B466">
            <v>55885</v>
          </cell>
          <cell r="C466">
            <v>0</v>
          </cell>
          <cell r="D466">
            <v>8755294.3428916689</v>
          </cell>
          <cell r="E466">
            <v>0</v>
          </cell>
          <cell r="F466">
            <v>0</v>
          </cell>
          <cell r="G466">
            <v>0</v>
          </cell>
          <cell r="H466">
            <v>0</v>
          </cell>
          <cell r="I466">
            <v>0</v>
          </cell>
          <cell r="J466">
            <v>75048981.458800092</v>
          </cell>
        </row>
        <row r="467">
          <cell r="A467">
            <v>450</v>
          </cell>
          <cell r="B467">
            <v>55916</v>
          </cell>
          <cell r="C467">
            <v>0</v>
          </cell>
          <cell r="D467">
            <v>8755294.3428916689</v>
          </cell>
          <cell r="E467">
            <v>0</v>
          </cell>
          <cell r="F467">
            <v>0</v>
          </cell>
          <cell r="G467">
            <v>0</v>
          </cell>
          <cell r="H467">
            <v>0</v>
          </cell>
          <cell r="I467">
            <v>0</v>
          </cell>
          <cell r="J467">
            <v>75048981.458800092</v>
          </cell>
        </row>
        <row r="468">
          <cell r="A468">
            <v>451</v>
          </cell>
          <cell r="B468">
            <v>55944</v>
          </cell>
          <cell r="C468">
            <v>0</v>
          </cell>
          <cell r="D468">
            <v>8755294.3428916689</v>
          </cell>
          <cell r="E468">
            <v>0</v>
          </cell>
          <cell r="F468">
            <v>0</v>
          </cell>
          <cell r="G468">
            <v>0</v>
          </cell>
          <cell r="H468">
            <v>0</v>
          </cell>
          <cell r="I468">
            <v>0</v>
          </cell>
          <cell r="J468">
            <v>75048981.458800092</v>
          </cell>
        </row>
        <row r="469">
          <cell r="A469">
            <v>452</v>
          </cell>
          <cell r="B469">
            <v>55975</v>
          </cell>
          <cell r="C469">
            <v>0</v>
          </cell>
          <cell r="D469">
            <v>8755294.3428916689</v>
          </cell>
          <cell r="E469">
            <v>0</v>
          </cell>
          <cell r="F469">
            <v>0</v>
          </cell>
          <cell r="G469">
            <v>0</v>
          </cell>
          <cell r="H469">
            <v>0</v>
          </cell>
          <cell r="I469">
            <v>0</v>
          </cell>
          <cell r="J469">
            <v>75048981.458800092</v>
          </cell>
        </row>
        <row r="470">
          <cell r="A470">
            <v>453</v>
          </cell>
          <cell r="B470">
            <v>56005</v>
          </cell>
          <cell r="C470">
            <v>0</v>
          </cell>
          <cell r="D470">
            <v>8755294.3428916689</v>
          </cell>
          <cell r="E470">
            <v>0</v>
          </cell>
          <cell r="F470">
            <v>0</v>
          </cell>
          <cell r="G470">
            <v>0</v>
          </cell>
          <cell r="H470">
            <v>0</v>
          </cell>
          <cell r="I470">
            <v>0</v>
          </cell>
          <cell r="J470">
            <v>75048981.458800092</v>
          </cell>
        </row>
        <row r="471">
          <cell r="A471">
            <v>454</v>
          </cell>
          <cell r="B471">
            <v>56036</v>
          </cell>
          <cell r="C471">
            <v>0</v>
          </cell>
          <cell r="D471">
            <v>8755294.3428916689</v>
          </cell>
          <cell r="E471">
            <v>0</v>
          </cell>
          <cell r="F471">
            <v>0</v>
          </cell>
          <cell r="G471">
            <v>0</v>
          </cell>
          <cell r="H471">
            <v>0</v>
          </cell>
          <cell r="I471">
            <v>0</v>
          </cell>
          <cell r="J471">
            <v>75048981.458800092</v>
          </cell>
        </row>
        <row r="472">
          <cell r="A472">
            <v>455</v>
          </cell>
          <cell r="B472">
            <v>56066</v>
          </cell>
          <cell r="C472">
            <v>0</v>
          </cell>
          <cell r="D472">
            <v>8755294.3428916689</v>
          </cell>
          <cell r="E472">
            <v>0</v>
          </cell>
          <cell r="F472">
            <v>0</v>
          </cell>
          <cell r="G472">
            <v>0</v>
          </cell>
          <cell r="H472">
            <v>0</v>
          </cell>
          <cell r="I472">
            <v>0</v>
          </cell>
          <cell r="J472">
            <v>75048981.458800092</v>
          </cell>
        </row>
        <row r="473">
          <cell r="A473">
            <v>456</v>
          </cell>
          <cell r="B473">
            <v>56097</v>
          </cell>
          <cell r="C473">
            <v>0</v>
          </cell>
          <cell r="D473">
            <v>8755294.3428916689</v>
          </cell>
          <cell r="E473">
            <v>0</v>
          </cell>
          <cell r="F473">
            <v>0</v>
          </cell>
          <cell r="G473">
            <v>0</v>
          </cell>
          <cell r="H473">
            <v>0</v>
          </cell>
          <cell r="I473">
            <v>0</v>
          </cell>
          <cell r="J473">
            <v>75048981.458800092</v>
          </cell>
        </row>
        <row r="474">
          <cell r="A474">
            <v>457</v>
          </cell>
          <cell r="B474">
            <v>56128</v>
          </cell>
          <cell r="C474">
            <v>0</v>
          </cell>
          <cell r="D474">
            <v>8755294.3428916689</v>
          </cell>
          <cell r="E474">
            <v>0</v>
          </cell>
          <cell r="F474">
            <v>0</v>
          </cell>
          <cell r="G474">
            <v>0</v>
          </cell>
          <cell r="H474">
            <v>0</v>
          </cell>
          <cell r="I474">
            <v>0</v>
          </cell>
          <cell r="J474">
            <v>75048981.458800092</v>
          </cell>
        </row>
        <row r="475">
          <cell r="A475">
            <v>458</v>
          </cell>
          <cell r="B475">
            <v>56158</v>
          </cell>
          <cell r="C475">
            <v>0</v>
          </cell>
          <cell r="D475">
            <v>8755294.3428916689</v>
          </cell>
          <cell r="E475">
            <v>0</v>
          </cell>
          <cell r="F475">
            <v>0</v>
          </cell>
          <cell r="G475">
            <v>0</v>
          </cell>
          <cell r="H475">
            <v>0</v>
          </cell>
          <cell r="I475">
            <v>0</v>
          </cell>
          <cell r="J475">
            <v>75048981.458800092</v>
          </cell>
        </row>
        <row r="476">
          <cell r="A476">
            <v>459</v>
          </cell>
          <cell r="B476">
            <v>56189</v>
          </cell>
          <cell r="C476">
            <v>0</v>
          </cell>
          <cell r="D476">
            <v>8755294.3428916689</v>
          </cell>
          <cell r="E476">
            <v>0</v>
          </cell>
          <cell r="F476">
            <v>0</v>
          </cell>
          <cell r="G476">
            <v>0</v>
          </cell>
          <cell r="H476">
            <v>0</v>
          </cell>
          <cell r="I476">
            <v>0</v>
          </cell>
          <cell r="J476">
            <v>75048981.458800092</v>
          </cell>
        </row>
        <row r="477">
          <cell r="A477">
            <v>460</v>
          </cell>
          <cell r="B477">
            <v>56219</v>
          </cell>
          <cell r="C477">
            <v>0</v>
          </cell>
          <cell r="D477">
            <v>8755294.3428916689</v>
          </cell>
          <cell r="E477">
            <v>0</v>
          </cell>
          <cell r="F477">
            <v>0</v>
          </cell>
          <cell r="G477">
            <v>0</v>
          </cell>
          <cell r="H477">
            <v>0</v>
          </cell>
          <cell r="I477">
            <v>0</v>
          </cell>
          <cell r="J477">
            <v>75048981.458800092</v>
          </cell>
        </row>
        <row r="478">
          <cell r="A478">
            <v>461</v>
          </cell>
          <cell r="B478">
            <v>56250</v>
          </cell>
          <cell r="C478">
            <v>0</v>
          </cell>
          <cell r="D478">
            <v>8755294.3428916689</v>
          </cell>
          <cell r="E478">
            <v>0</v>
          </cell>
          <cell r="F478">
            <v>0</v>
          </cell>
          <cell r="G478">
            <v>0</v>
          </cell>
          <cell r="H478">
            <v>0</v>
          </cell>
          <cell r="I478">
            <v>0</v>
          </cell>
          <cell r="J478">
            <v>75048981.458800092</v>
          </cell>
        </row>
        <row r="479">
          <cell r="A479">
            <v>462</v>
          </cell>
          <cell r="B479">
            <v>56281</v>
          </cell>
          <cell r="C479">
            <v>0</v>
          </cell>
          <cell r="D479">
            <v>8755294.3428916689</v>
          </cell>
          <cell r="E479">
            <v>0</v>
          </cell>
          <cell r="F479">
            <v>0</v>
          </cell>
          <cell r="G479">
            <v>0</v>
          </cell>
          <cell r="H479">
            <v>0</v>
          </cell>
          <cell r="I479">
            <v>0</v>
          </cell>
          <cell r="J479">
            <v>75048981.458800092</v>
          </cell>
        </row>
        <row r="480">
          <cell r="A480">
            <v>463</v>
          </cell>
          <cell r="B480">
            <v>56309</v>
          </cell>
          <cell r="C480">
            <v>0</v>
          </cell>
          <cell r="D480">
            <v>8755294.3428916689</v>
          </cell>
          <cell r="E480">
            <v>0</v>
          </cell>
          <cell r="F480">
            <v>0</v>
          </cell>
          <cell r="G480">
            <v>0</v>
          </cell>
          <cell r="H480">
            <v>0</v>
          </cell>
          <cell r="I480">
            <v>0</v>
          </cell>
          <cell r="J480">
            <v>75048981.458800092</v>
          </cell>
        </row>
        <row r="481">
          <cell r="A481">
            <v>464</v>
          </cell>
          <cell r="B481">
            <v>56340</v>
          </cell>
          <cell r="C481">
            <v>0</v>
          </cell>
          <cell r="D481">
            <v>8755294.3428916689</v>
          </cell>
          <cell r="E481">
            <v>0</v>
          </cell>
          <cell r="F481">
            <v>0</v>
          </cell>
          <cell r="G481">
            <v>0</v>
          </cell>
          <cell r="H481">
            <v>0</v>
          </cell>
          <cell r="I481">
            <v>0</v>
          </cell>
          <cell r="J481">
            <v>75048981.458800092</v>
          </cell>
        </row>
        <row r="482">
          <cell r="A482">
            <v>465</v>
          </cell>
          <cell r="B482">
            <v>56370</v>
          </cell>
          <cell r="C482">
            <v>0</v>
          </cell>
          <cell r="D482">
            <v>8755294.3428916689</v>
          </cell>
          <cell r="E482">
            <v>0</v>
          </cell>
          <cell r="F482">
            <v>0</v>
          </cell>
          <cell r="G482">
            <v>0</v>
          </cell>
          <cell r="H482">
            <v>0</v>
          </cell>
          <cell r="I482">
            <v>0</v>
          </cell>
          <cell r="J482">
            <v>75048981.458800092</v>
          </cell>
        </row>
        <row r="483">
          <cell r="A483">
            <v>466</v>
          </cell>
          <cell r="B483">
            <v>56401</v>
          </cell>
          <cell r="C483">
            <v>0</v>
          </cell>
          <cell r="D483">
            <v>8755294.3428916689</v>
          </cell>
          <cell r="E483">
            <v>0</v>
          </cell>
          <cell r="F483">
            <v>0</v>
          </cell>
          <cell r="G483">
            <v>0</v>
          </cell>
          <cell r="H483">
            <v>0</v>
          </cell>
          <cell r="I483">
            <v>0</v>
          </cell>
          <cell r="J483">
            <v>75048981.458800092</v>
          </cell>
        </row>
        <row r="484">
          <cell r="A484">
            <v>467</v>
          </cell>
          <cell r="B484">
            <v>56431</v>
          </cell>
          <cell r="C484">
            <v>0</v>
          </cell>
          <cell r="D484">
            <v>8755294.3428916689</v>
          </cell>
          <cell r="E484">
            <v>0</v>
          </cell>
          <cell r="F484">
            <v>0</v>
          </cell>
          <cell r="G484">
            <v>0</v>
          </cell>
          <cell r="H484">
            <v>0</v>
          </cell>
          <cell r="I484">
            <v>0</v>
          </cell>
          <cell r="J484">
            <v>75048981.458800092</v>
          </cell>
        </row>
        <row r="485">
          <cell r="A485">
            <v>468</v>
          </cell>
          <cell r="B485">
            <v>56462</v>
          </cell>
          <cell r="C485">
            <v>0</v>
          </cell>
          <cell r="D485">
            <v>8755294.3428916689</v>
          </cell>
          <cell r="E485">
            <v>0</v>
          </cell>
          <cell r="F485">
            <v>0</v>
          </cell>
          <cell r="G485">
            <v>0</v>
          </cell>
          <cell r="H485">
            <v>0</v>
          </cell>
          <cell r="I485">
            <v>0</v>
          </cell>
          <cell r="J485">
            <v>75048981.458800092</v>
          </cell>
        </row>
        <row r="486">
          <cell r="A486">
            <v>469</v>
          </cell>
          <cell r="B486">
            <v>56493</v>
          </cell>
          <cell r="C486">
            <v>0</v>
          </cell>
          <cell r="D486">
            <v>8755294.3428916689</v>
          </cell>
          <cell r="E486">
            <v>0</v>
          </cell>
          <cell r="F486">
            <v>0</v>
          </cell>
          <cell r="G486">
            <v>0</v>
          </cell>
          <cell r="H486">
            <v>0</v>
          </cell>
          <cell r="I486">
            <v>0</v>
          </cell>
          <cell r="J486">
            <v>75048981.458800092</v>
          </cell>
        </row>
        <row r="487">
          <cell r="A487">
            <v>470</v>
          </cell>
          <cell r="B487">
            <v>56523</v>
          </cell>
          <cell r="C487">
            <v>0</v>
          </cell>
          <cell r="D487">
            <v>8755294.3428916689</v>
          </cell>
          <cell r="E487">
            <v>0</v>
          </cell>
          <cell r="F487">
            <v>0</v>
          </cell>
          <cell r="G487">
            <v>0</v>
          </cell>
          <cell r="H487">
            <v>0</v>
          </cell>
          <cell r="I487">
            <v>0</v>
          </cell>
          <cell r="J487">
            <v>75048981.458800092</v>
          </cell>
        </row>
        <row r="488">
          <cell r="A488">
            <v>471</v>
          </cell>
          <cell r="B488">
            <v>56554</v>
          </cell>
          <cell r="C488">
            <v>0</v>
          </cell>
          <cell r="D488">
            <v>8755294.3428916689</v>
          </cell>
          <cell r="E488">
            <v>0</v>
          </cell>
          <cell r="F488">
            <v>0</v>
          </cell>
          <cell r="G488">
            <v>0</v>
          </cell>
          <cell r="H488">
            <v>0</v>
          </cell>
          <cell r="I488">
            <v>0</v>
          </cell>
          <cell r="J488">
            <v>75048981.458800092</v>
          </cell>
        </row>
        <row r="489">
          <cell r="A489">
            <v>472</v>
          </cell>
          <cell r="B489">
            <v>56584</v>
          </cell>
          <cell r="C489">
            <v>0</v>
          </cell>
          <cell r="D489">
            <v>8755294.3428916689</v>
          </cell>
          <cell r="E489">
            <v>0</v>
          </cell>
          <cell r="F489">
            <v>0</v>
          </cell>
          <cell r="G489">
            <v>0</v>
          </cell>
          <cell r="H489">
            <v>0</v>
          </cell>
          <cell r="I489">
            <v>0</v>
          </cell>
          <cell r="J489">
            <v>75048981.458800092</v>
          </cell>
        </row>
        <row r="490">
          <cell r="A490">
            <v>473</v>
          </cell>
          <cell r="B490">
            <v>56615</v>
          </cell>
          <cell r="C490">
            <v>0</v>
          </cell>
          <cell r="D490">
            <v>8755294.3428916689</v>
          </cell>
          <cell r="E490">
            <v>0</v>
          </cell>
          <cell r="F490">
            <v>0</v>
          </cell>
          <cell r="G490">
            <v>0</v>
          </cell>
          <cell r="H490">
            <v>0</v>
          </cell>
          <cell r="I490">
            <v>0</v>
          </cell>
          <cell r="J490">
            <v>75048981.458800092</v>
          </cell>
        </row>
        <row r="491">
          <cell r="A491">
            <v>474</v>
          </cell>
          <cell r="B491">
            <v>56646</v>
          </cell>
          <cell r="C491">
            <v>0</v>
          </cell>
          <cell r="D491">
            <v>8755294.3428916689</v>
          </cell>
          <cell r="E491">
            <v>0</v>
          </cell>
          <cell r="F491">
            <v>0</v>
          </cell>
          <cell r="G491">
            <v>0</v>
          </cell>
          <cell r="H491">
            <v>0</v>
          </cell>
          <cell r="I491">
            <v>0</v>
          </cell>
          <cell r="J491">
            <v>75048981.458800092</v>
          </cell>
        </row>
        <row r="492">
          <cell r="A492">
            <v>475</v>
          </cell>
          <cell r="B492">
            <v>56674</v>
          </cell>
          <cell r="C492">
            <v>0</v>
          </cell>
          <cell r="D492">
            <v>8755294.3428916689</v>
          </cell>
          <cell r="E492">
            <v>0</v>
          </cell>
          <cell r="F492">
            <v>0</v>
          </cell>
          <cell r="G492">
            <v>0</v>
          </cell>
          <cell r="H492">
            <v>0</v>
          </cell>
          <cell r="I492">
            <v>0</v>
          </cell>
          <cell r="J492">
            <v>75048981.458800092</v>
          </cell>
        </row>
        <row r="493">
          <cell r="A493">
            <v>476</v>
          </cell>
          <cell r="B493">
            <v>56705</v>
          </cell>
          <cell r="C493">
            <v>0</v>
          </cell>
          <cell r="D493">
            <v>8755294.3428916689</v>
          </cell>
          <cell r="E493">
            <v>0</v>
          </cell>
          <cell r="F493">
            <v>0</v>
          </cell>
          <cell r="G493">
            <v>0</v>
          </cell>
          <cell r="H493">
            <v>0</v>
          </cell>
          <cell r="I493">
            <v>0</v>
          </cell>
          <cell r="J493">
            <v>75048981.458800092</v>
          </cell>
        </row>
        <row r="494">
          <cell r="A494">
            <v>477</v>
          </cell>
          <cell r="B494">
            <v>56735</v>
          </cell>
          <cell r="C494">
            <v>0</v>
          </cell>
          <cell r="D494">
            <v>8755294.3428916689</v>
          </cell>
          <cell r="E494">
            <v>0</v>
          </cell>
          <cell r="F494">
            <v>0</v>
          </cell>
          <cell r="G494">
            <v>0</v>
          </cell>
          <cell r="H494">
            <v>0</v>
          </cell>
          <cell r="I494">
            <v>0</v>
          </cell>
          <cell r="J494">
            <v>75048981.458800092</v>
          </cell>
        </row>
        <row r="495">
          <cell r="A495">
            <v>478</v>
          </cell>
          <cell r="B495">
            <v>56766</v>
          </cell>
          <cell r="C495">
            <v>0</v>
          </cell>
          <cell r="D495">
            <v>8755294.3428916689</v>
          </cell>
          <cell r="E495">
            <v>0</v>
          </cell>
          <cell r="F495">
            <v>0</v>
          </cell>
          <cell r="G495">
            <v>0</v>
          </cell>
          <cell r="H495">
            <v>0</v>
          </cell>
          <cell r="I495">
            <v>0</v>
          </cell>
          <cell r="J495">
            <v>75048981.458800092</v>
          </cell>
        </row>
        <row r="496">
          <cell r="A496">
            <v>479</v>
          </cell>
          <cell r="B496">
            <v>56796</v>
          </cell>
          <cell r="C496">
            <v>0</v>
          </cell>
          <cell r="D496">
            <v>8755294.3428916689</v>
          </cell>
          <cell r="E496">
            <v>0</v>
          </cell>
          <cell r="F496">
            <v>0</v>
          </cell>
          <cell r="G496">
            <v>0</v>
          </cell>
          <cell r="H496">
            <v>0</v>
          </cell>
          <cell r="I496">
            <v>0</v>
          </cell>
          <cell r="J496">
            <v>75048981.458800092</v>
          </cell>
        </row>
        <row r="497">
          <cell r="A497">
            <v>480</v>
          </cell>
          <cell r="B497">
            <v>56827</v>
          </cell>
          <cell r="C497">
            <v>0</v>
          </cell>
          <cell r="D497">
            <v>8755294.3428916689</v>
          </cell>
          <cell r="E497">
            <v>0</v>
          </cell>
          <cell r="F497">
            <v>0</v>
          </cell>
          <cell r="G497">
            <v>0</v>
          </cell>
          <cell r="H497">
            <v>0</v>
          </cell>
          <cell r="I497">
            <v>0</v>
          </cell>
          <cell r="J497">
            <v>75048981.458800092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ÍBRIDOS"/>
      <sheetName val="EF 06-2004"/>
      <sheetName val="Devol HG"/>
      <sheetName val="Devol HM"/>
      <sheetName val="Devol HS"/>
      <sheetName val="Exch Rat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99-00"/>
      <sheetName val="Costos 00-01"/>
      <sheetName val="SYS0303AXI"/>
      <sheetName val="SUMAS Y SALDOS 12-02"/>
      <sheetName val="SyS Abril 2003"/>
      <sheetName val="MP Parental"/>
      <sheetName val="CC"/>
      <sheetName val="CC 7-03"/>
      <sheetName val="CC 6-03"/>
      <sheetName val="CC 5-03"/>
      <sheetName val="MP Parental (2)"/>
      <sheetName val="Rend-Estim"/>
      <sheetName val="Base de datos6"/>
      <sheetName val="Parental"/>
      <sheetName val="COSTO PRECOMERCIALES"/>
      <sheetName val="Rindes sin Comerciales"/>
      <sheetName val="OLISUN"/>
      <sheetName val="Hoja1"/>
      <sheetName val="Kg Parent Estim"/>
      <sheetName val="701 - CF17"/>
      <sheetName val="702 - CF19"/>
      <sheetName val="703 - AGUARA"/>
      <sheetName val="704 - VDH488"/>
      <sheetName val="705 - VDH481"/>
      <sheetName val="706 - HySun 321 PR"/>
      <sheetName val="707 - OliSun"/>
      <sheetName val="721 - 8340"/>
      <sheetName val="722 - 8350"/>
      <sheetName val="741 - VDH403"/>
      <sheetName val="743 - VDH203"/>
      <sheetName val="742 - VDH302"/>
      <sheetName val="761 - VDH601"/>
      <sheetName val="762 - VDH701"/>
      <sheetName val="763 - NUTRITOP"/>
      <sheetName val="764 - SILERO"/>
      <sheetName val="801 - PARENTAL GIRASOL"/>
      <sheetName val="802 - PARENTAL MAIZ"/>
      <sheetName val="803 - PARENTAL SORGO G"/>
      <sheetName val="804 - PARENTAL SORGO F"/>
      <sheetName val="Rendimiento"/>
      <sheetName val="Costos 99_00"/>
      <sheetName val="P&amp;L2000"/>
    </sheetNames>
    <sheetDataSet>
      <sheetData sheetId="0" refreshError="1">
        <row r="2">
          <cell r="A2" t="str">
            <v>CODIGO</v>
          </cell>
          <cell r="B2" t="str">
            <v>HAS</v>
          </cell>
          <cell r="C2" t="str">
            <v>CAMPO</v>
          </cell>
          <cell r="D2" t="str">
            <v>EXPLO</v>
          </cell>
          <cell r="E2" t="str">
            <v>CULTIVO</v>
          </cell>
          <cell r="F2" t="str">
            <v>HIB</v>
          </cell>
          <cell r="G2" t="str">
            <v>Labores</v>
          </cell>
          <cell r="H2" t="str">
            <v>Agroquímicos</v>
          </cell>
          <cell r="I2" t="str">
            <v>Arrend./Convenio</v>
          </cell>
          <cell r="J2" t="str">
            <v>Polinización</v>
          </cell>
          <cell r="K2" t="str">
            <v>Jornalizados</v>
          </cell>
          <cell r="L2" t="str">
            <v>Otros Gs. Jor.</v>
          </cell>
          <cell r="M2" t="str">
            <v>Cosecha</v>
          </cell>
          <cell r="N2" t="str">
            <v>Fletes y Acarreos</v>
          </cell>
          <cell r="O2" t="str">
            <v>Totales</v>
          </cell>
          <cell r="P2" t="str">
            <v>U$S/Ha.</v>
          </cell>
          <cell r="Q2" t="str">
            <v>Kilos</v>
          </cell>
          <cell r="R2" t="str">
            <v>U$S/Kgs.</v>
          </cell>
        </row>
        <row r="3">
          <cell r="A3">
            <v>1005</v>
          </cell>
          <cell r="B3">
            <v>12</v>
          </cell>
          <cell r="C3" t="str">
            <v>SANTO DOMINGO</v>
          </cell>
          <cell r="D3" t="str">
            <v>conv</v>
          </cell>
          <cell r="E3" t="str">
            <v>GIRASOL</v>
          </cell>
          <cell r="F3" t="str">
            <v>15210/30059</v>
          </cell>
          <cell r="G3">
            <v>0</v>
          </cell>
          <cell r="H3">
            <v>70.92</v>
          </cell>
          <cell r="I3">
            <v>7910</v>
          </cell>
          <cell r="J3">
            <v>716.65</v>
          </cell>
          <cell r="K3">
            <v>227.65</v>
          </cell>
          <cell r="L3">
            <v>88.85</v>
          </cell>
          <cell r="M3">
            <v>0</v>
          </cell>
          <cell r="N3">
            <v>99.11</v>
          </cell>
          <cell r="O3">
            <v>9113.18</v>
          </cell>
          <cell r="P3">
            <v>759.43</v>
          </cell>
          <cell r="Q3">
            <v>8600</v>
          </cell>
          <cell r="R3">
            <v>1.0596720930232559</v>
          </cell>
        </row>
        <row r="4">
          <cell r="F4" t="str">
            <v>Promedio 15210/30059</v>
          </cell>
          <cell r="R4">
            <v>1.0596720930232559</v>
          </cell>
        </row>
        <row r="5">
          <cell r="A5">
            <v>304</v>
          </cell>
          <cell r="B5">
            <v>25</v>
          </cell>
          <cell r="C5" t="str">
            <v>LA ADELAIDA</v>
          </cell>
          <cell r="D5" t="str">
            <v>arren</v>
          </cell>
          <cell r="E5" t="str">
            <v>GIRASOL</v>
          </cell>
          <cell r="F5" t="str">
            <v>AGUARA</v>
          </cell>
          <cell r="G5">
            <v>2953.43</v>
          </cell>
          <cell r="H5">
            <v>1912.42</v>
          </cell>
          <cell r="I5">
            <v>3500</v>
          </cell>
          <cell r="J5">
            <v>1504.96</v>
          </cell>
          <cell r="K5">
            <v>1034.75</v>
          </cell>
          <cell r="L5">
            <v>403.88</v>
          </cell>
          <cell r="M5">
            <v>525</v>
          </cell>
          <cell r="N5">
            <v>77.34</v>
          </cell>
          <cell r="O5">
            <v>11911.78</v>
          </cell>
          <cell r="P5">
            <v>476.47</v>
          </cell>
          <cell r="Q5">
            <v>14536</v>
          </cell>
          <cell r="R5">
            <v>0.81946752889378105</v>
          </cell>
        </row>
        <row r="6">
          <cell r="A6">
            <v>305</v>
          </cell>
          <cell r="B6">
            <v>13</v>
          </cell>
          <cell r="C6" t="str">
            <v>LA ADELAIDA</v>
          </cell>
          <cell r="D6" t="str">
            <v>arren</v>
          </cell>
          <cell r="E6" t="str">
            <v>GIRASOL</v>
          </cell>
          <cell r="F6" t="str">
            <v>AGUARA</v>
          </cell>
          <cell r="G6">
            <v>1485.87</v>
          </cell>
          <cell r="H6">
            <v>972.11</v>
          </cell>
          <cell r="I6">
            <v>1820</v>
          </cell>
          <cell r="J6">
            <v>907.75</v>
          </cell>
          <cell r="K6">
            <v>331.13</v>
          </cell>
          <cell r="L6">
            <v>129.25</v>
          </cell>
          <cell r="M6">
            <v>273</v>
          </cell>
          <cell r="N6">
            <v>322.08999999999997</v>
          </cell>
          <cell r="O6">
            <v>6241.2</v>
          </cell>
          <cell r="P6">
            <v>480.09</v>
          </cell>
          <cell r="Q6">
            <v>6263</v>
          </cell>
          <cell r="R6">
            <v>0.9965192399808398</v>
          </cell>
        </row>
        <row r="7">
          <cell r="A7">
            <v>710</v>
          </cell>
          <cell r="B7">
            <v>101</v>
          </cell>
          <cell r="C7" t="str">
            <v>LA GENOVEVA</v>
          </cell>
          <cell r="D7" t="str">
            <v>arren</v>
          </cell>
          <cell r="E7" t="str">
            <v>GIRASOL</v>
          </cell>
          <cell r="F7" t="str">
            <v>AGUARA</v>
          </cell>
          <cell r="G7">
            <v>11118.94</v>
          </cell>
          <cell r="H7">
            <v>8269</v>
          </cell>
          <cell r="I7">
            <v>11960</v>
          </cell>
          <cell r="J7">
            <v>6043.74</v>
          </cell>
          <cell r="K7">
            <v>4561.24</v>
          </cell>
          <cell r="L7">
            <v>1780.25</v>
          </cell>
          <cell r="M7">
            <v>1534</v>
          </cell>
          <cell r="N7">
            <v>405.12</v>
          </cell>
          <cell r="O7">
            <v>45672.29</v>
          </cell>
          <cell r="P7">
            <v>452.2</v>
          </cell>
          <cell r="Q7">
            <v>21210</v>
          </cell>
          <cell r="R7">
            <v>2.1533375766148044</v>
          </cell>
        </row>
        <row r="8">
          <cell r="A8">
            <v>1714</v>
          </cell>
          <cell r="B8">
            <v>100</v>
          </cell>
          <cell r="C8" t="str">
            <v>LA GUARIDA</v>
          </cell>
          <cell r="D8" t="str">
            <v>conv</v>
          </cell>
          <cell r="E8" t="str">
            <v>GIRASOL</v>
          </cell>
          <cell r="F8" t="str">
            <v>AGUARA</v>
          </cell>
          <cell r="G8">
            <v>0</v>
          </cell>
          <cell r="H8">
            <v>142</v>
          </cell>
          <cell r="I8">
            <v>22031.1</v>
          </cell>
          <cell r="J8">
            <v>0</v>
          </cell>
          <cell r="K8">
            <v>0</v>
          </cell>
          <cell r="L8">
            <v>0</v>
          </cell>
          <cell r="M8">
            <v>0</v>
          </cell>
          <cell r="N8">
            <v>667</v>
          </cell>
          <cell r="O8">
            <v>22840.1</v>
          </cell>
          <cell r="P8">
            <v>228.4</v>
          </cell>
          <cell r="Q8">
            <v>23594</v>
          </cell>
          <cell r="R8">
            <v>0.96804696109180299</v>
          </cell>
        </row>
        <row r="9">
          <cell r="A9">
            <v>2001</v>
          </cell>
          <cell r="B9">
            <v>83</v>
          </cell>
          <cell r="C9" t="str">
            <v>CINCO HERMANOS</v>
          </cell>
          <cell r="D9" t="str">
            <v>arren</v>
          </cell>
          <cell r="E9" t="str">
            <v>GIRASOL</v>
          </cell>
          <cell r="F9" t="str">
            <v>AGUARA</v>
          </cell>
          <cell r="G9">
            <v>8299.5</v>
          </cell>
          <cell r="H9">
            <v>7807.28</v>
          </cell>
          <cell r="I9">
            <v>12450</v>
          </cell>
          <cell r="J9">
            <v>4396.4799999999996</v>
          </cell>
          <cell r="K9">
            <v>2017.79</v>
          </cell>
          <cell r="L9">
            <v>787.57</v>
          </cell>
          <cell r="M9">
            <v>1228.69</v>
          </cell>
          <cell r="N9">
            <v>427.07</v>
          </cell>
          <cell r="O9">
            <v>37414.379999999997</v>
          </cell>
          <cell r="P9">
            <v>450.78</v>
          </cell>
          <cell r="Q9">
            <v>35682</v>
          </cell>
          <cell r="R9">
            <v>1.0485505296788296</v>
          </cell>
        </row>
        <row r="10">
          <cell r="A10">
            <v>2002</v>
          </cell>
          <cell r="B10">
            <v>130</v>
          </cell>
          <cell r="C10" t="str">
            <v>CINCO HERMANOS</v>
          </cell>
          <cell r="D10" t="str">
            <v>arren</v>
          </cell>
          <cell r="E10" t="str">
            <v>GIRASOL</v>
          </cell>
          <cell r="F10" t="str">
            <v>AGUARA</v>
          </cell>
          <cell r="G10">
            <v>12515.51</v>
          </cell>
          <cell r="H10">
            <v>8418.0400000000009</v>
          </cell>
          <cell r="I10">
            <v>19500</v>
          </cell>
          <cell r="J10">
            <v>5540</v>
          </cell>
          <cell r="K10">
            <v>1583.19</v>
          </cell>
          <cell r="L10">
            <v>617.94000000000005</v>
          </cell>
          <cell r="M10">
            <v>1876.5</v>
          </cell>
          <cell r="N10">
            <v>355.94</v>
          </cell>
          <cell r="O10">
            <v>50407.12</v>
          </cell>
          <cell r="P10">
            <v>387.75</v>
          </cell>
          <cell r="Q10">
            <v>30268</v>
          </cell>
          <cell r="R10">
            <v>1.6653601162944365</v>
          </cell>
        </row>
        <row r="11">
          <cell r="A11">
            <v>3317</v>
          </cell>
          <cell r="B11">
            <v>38</v>
          </cell>
          <cell r="C11" t="str">
            <v>EL GAUCHO</v>
          </cell>
          <cell r="D11" t="str">
            <v>arren</v>
          </cell>
          <cell r="E11" t="str">
            <v>GIRASOL</v>
          </cell>
          <cell r="F11" t="str">
            <v>AGUARA</v>
          </cell>
          <cell r="G11">
            <v>4331.7700000000004</v>
          </cell>
          <cell r="H11">
            <v>3414.36</v>
          </cell>
          <cell r="I11">
            <v>5700</v>
          </cell>
          <cell r="J11">
            <v>1085.3599999999999</v>
          </cell>
          <cell r="K11">
            <v>1473.48</v>
          </cell>
          <cell r="L11">
            <v>575.11</v>
          </cell>
          <cell r="M11">
            <v>0</v>
          </cell>
          <cell r="N11">
            <v>287.56</v>
          </cell>
          <cell r="O11">
            <v>16867.64</v>
          </cell>
          <cell r="P11">
            <v>443.89</v>
          </cell>
          <cell r="Q11">
            <v>15190</v>
          </cell>
          <cell r="R11">
            <v>1.1104437129690585</v>
          </cell>
        </row>
        <row r="12">
          <cell r="A12">
            <v>3327</v>
          </cell>
          <cell r="B12">
            <v>80</v>
          </cell>
          <cell r="C12" t="str">
            <v>EL GAUCHO</v>
          </cell>
          <cell r="D12" t="str">
            <v>arren</v>
          </cell>
          <cell r="E12" t="str">
            <v>GIRASOL</v>
          </cell>
          <cell r="F12" t="str">
            <v>AGUARA</v>
          </cell>
          <cell r="G12">
            <v>8895</v>
          </cell>
          <cell r="H12">
            <v>7909.33</v>
          </cell>
          <cell r="I12">
            <v>12000</v>
          </cell>
          <cell r="J12">
            <v>5006.1499999999996</v>
          </cell>
          <cell r="K12">
            <v>3131.2</v>
          </cell>
          <cell r="L12">
            <v>1222.1199999999999</v>
          </cell>
          <cell r="M12">
            <v>0</v>
          </cell>
          <cell r="N12">
            <v>501.81</v>
          </cell>
          <cell r="O12">
            <v>38665.61</v>
          </cell>
          <cell r="P12">
            <v>483.32</v>
          </cell>
          <cell r="Q12">
            <v>34490</v>
          </cell>
          <cell r="R12">
            <v>1.1210672658741665</v>
          </cell>
        </row>
        <row r="13">
          <cell r="A13">
            <v>4170</v>
          </cell>
          <cell r="B13">
            <v>64</v>
          </cell>
          <cell r="C13" t="str">
            <v>EL MARABU</v>
          </cell>
          <cell r="D13" t="str">
            <v>arren</v>
          </cell>
          <cell r="E13" t="str">
            <v>GIRASOL</v>
          </cell>
          <cell r="F13" t="str">
            <v>AGUARA</v>
          </cell>
          <cell r="G13">
            <v>12693.91</v>
          </cell>
          <cell r="H13">
            <v>11348.21</v>
          </cell>
          <cell r="I13">
            <v>21560</v>
          </cell>
          <cell r="J13">
            <v>9053.65</v>
          </cell>
          <cell r="K13">
            <v>3414.73</v>
          </cell>
          <cell r="L13">
            <v>1332.79</v>
          </cell>
          <cell r="M13">
            <v>2022.45</v>
          </cell>
          <cell r="N13">
            <v>890.2</v>
          </cell>
          <cell r="O13">
            <v>62315.94</v>
          </cell>
          <cell r="P13">
            <v>973.69</v>
          </cell>
          <cell r="Q13">
            <v>29980</v>
          </cell>
          <cell r="R13">
            <v>2.0785837224816546</v>
          </cell>
        </row>
        <row r="14">
          <cell r="A14">
            <v>4171</v>
          </cell>
          <cell r="B14">
            <v>75</v>
          </cell>
          <cell r="C14" t="str">
            <v>EL MARABU</v>
          </cell>
          <cell r="D14" t="str">
            <v>arren</v>
          </cell>
          <cell r="E14" t="str">
            <v>GIRASOL</v>
          </cell>
          <cell r="F14" t="str">
            <v>AGUARA</v>
          </cell>
          <cell r="G14">
            <v>0</v>
          </cell>
          <cell r="H14">
            <v>0</v>
          </cell>
          <cell r="I14">
            <v>0</v>
          </cell>
          <cell r="J14">
            <v>0</v>
          </cell>
          <cell r="K14">
            <v>0</v>
          </cell>
          <cell r="L14">
            <v>0</v>
          </cell>
          <cell r="M14">
            <v>0</v>
          </cell>
          <cell r="N14">
            <v>0</v>
          </cell>
          <cell r="O14">
            <v>0</v>
          </cell>
          <cell r="P14">
            <v>0</v>
          </cell>
          <cell r="Q14">
            <v>0</v>
          </cell>
          <cell r="R14">
            <v>0</v>
          </cell>
        </row>
        <row r="15">
          <cell r="F15" t="str">
            <v>Promedio AGUARA</v>
          </cell>
          <cell r="R15">
            <v>1.1961376653879374</v>
          </cell>
        </row>
        <row r="16">
          <cell r="A16">
            <v>1501</v>
          </cell>
          <cell r="B16">
            <v>70</v>
          </cell>
          <cell r="C16" t="str">
            <v>LA GOLONDRINA</v>
          </cell>
          <cell r="D16" t="str">
            <v>arren</v>
          </cell>
          <cell r="E16" t="str">
            <v>GIRASOL</v>
          </cell>
          <cell r="F16" t="str">
            <v>CF11</v>
          </cell>
          <cell r="G16">
            <v>8827.17</v>
          </cell>
          <cell r="H16">
            <v>8520.2000000000007</v>
          </cell>
          <cell r="I16">
            <v>9800</v>
          </cell>
          <cell r="J16">
            <v>4180.45</v>
          </cell>
          <cell r="K16">
            <v>869.2</v>
          </cell>
          <cell r="L16">
            <v>339.25</v>
          </cell>
          <cell r="M16">
            <v>1063.1199999999999</v>
          </cell>
          <cell r="N16">
            <v>237.55</v>
          </cell>
          <cell r="O16">
            <v>33836.94</v>
          </cell>
          <cell r="P16">
            <v>483.38</v>
          </cell>
          <cell r="Q16">
            <v>40110</v>
          </cell>
          <cell r="R16">
            <v>0.84360359012715036</v>
          </cell>
        </row>
        <row r="17">
          <cell r="A17">
            <v>1505</v>
          </cell>
          <cell r="B17">
            <v>23</v>
          </cell>
          <cell r="C17" t="str">
            <v>LA GOLONDRINA</v>
          </cell>
          <cell r="D17" t="str">
            <v>arren</v>
          </cell>
          <cell r="E17" t="str">
            <v>GIRASOL</v>
          </cell>
          <cell r="F17" t="str">
            <v>CF11</v>
          </cell>
          <cell r="G17">
            <v>2200.64</v>
          </cell>
          <cell r="H17">
            <v>1495.62</v>
          </cell>
          <cell r="I17">
            <v>3220</v>
          </cell>
          <cell r="J17">
            <v>1385.51</v>
          </cell>
          <cell r="K17">
            <v>434.6</v>
          </cell>
          <cell r="L17">
            <v>169.63</v>
          </cell>
          <cell r="M17">
            <v>349.31</v>
          </cell>
          <cell r="N17">
            <v>246.36</v>
          </cell>
          <cell r="O17">
            <v>9501.67</v>
          </cell>
          <cell r="P17">
            <v>413.12</v>
          </cell>
          <cell r="Q17">
            <v>13420</v>
          </cell>
          <cell r="R17">
            <v>0.70802309985096867</v>
          </cell>
        </row>
        <row r="18">
          <cell r="A18">
            <v>1518</v>
          </cell>
          <cell r="B18">
            <v>35</v>
          </cell>
          <cell r="C18" t="str">
            <v>LA GOLONDRINA</v>
          </cell>
          <cell r="D18" t="str">
            <v>arren</v>
          </cell>
          <cell r="E18" t="str">
            <v>GIRASOL</v>
          </cell>
          <cell r="F18" t="str">
            <v>CF11</v>
          </cell>
          <cell r="G18">
            <v>3348.78</v>
          </cell>
          <cell r="H18">
            <v>2786.77</v>
          </cell>
          <cell r="I18">
            <v>4900</v>
          </cell>
          <cell r="J18">
            <v>2102.17</v>
          </cell>
          <cell r="K18">
            <v>496.68</v>
          </cell>
          <cell r="L18">
            <v>193.86</v>
          </cell>
          <cell r="M18">
            <v>525.41999999999996</v>
          </cell>
          <cell r="N18">
            <v>179.37</v>
          </cell>
          <cell r="O18">
            <v>14533.05</v>
          </cell>
          <cell r="P18">
            <v>415.23</v>
          </cell>
          <cell r="Q18">
            <v>21070</v>
          </cell>
          <cell r="R18">
            <v>0.68975083056478403</v>
          </cell>
        </row>
        <row r="19">
          <cell r="A19">
            <v>2735</v>
          </cell>
          <cell r="B19">
            <v>49</v>
          </cell>
          <cell r="C19" t="str">
            <v>LA AURORA</v>
          </cell>
          <cell r="D19" t="str">
            <v>conv</v>
          </cell>
          <cell r="E19" t="str">
            <v>GIRASOL</v>
          </cell>
          <cell r="F19" t="str">
            <v>CF11</v>
          </cell>
          <cell r="G19">
            <v>0</v>
          </cell>
          <cell r="H19">
            <v>0</v>
          </cell>
          <cell r="I19">
            <v>32680</v>
          </cell>
          <cell r="J19">
            <v>0</v>
          </cell>
          <cell r="K19">
            <v>1966.05</v>
          </cell>
          <cell r="L19">
            <v>767.36</v>
          </cell>
          <cell r="M19">
            <v>0</v>
          </cell>
          <cell r="N19">
            <v>403.66</v>
          </cell>
          <cell r="O19">
            <v>35817.07</v>
          </cell>
          <cell r="P19">
            <v>730.96</v>
          </cell>
          <cell r="Q19">
            <v>32680</v>
          </cell>
          <cell r="R19">
            <v>1.0959935740514075</v>
          </cell>
        </row>
        <row r="20">
          <cell r="A20">
            <v>3312</v>
          </cell>
          <cell r="B20">
            <v>18</v>
          </cell>
          <cell r="C20" t="str">
            <v>EL GAUCHO</v>
          </cell>
          <cell r="D20" t="str">
            <v>arren</v>
          </cell>
          <cell r="E20" t="str">
            <v>GIRASOL</v>
          </cell>
          <cell r="F20" t="str">
            <v>CF11</v>
          </cell>
          <cell r="G20">
            <v>1851.05</v>
          </cell>
          <cell r="H20">
            <v>1579.54</v>
          </cell>
          <cell r="I20">
            <v>2700</v>
          </cell>
          <cell r="J20">
            <v>1074.97</v>
          </cell>
          <cell r="K20">
            <v>745.02</v>
          </cell>
          <cell r="L20">
            <v>290.79000000000002</v>
          </cell>
          <cell r="M20">
            <v>0</v>
          </cell>
          <cell r="N20">
            <v>172</v>
          </cell>
          <cell r="O20">
            <v>8413.3700000000008</v>
          </cell>
          <cell r="P20">
            <v>467.41</v>
          </cell>
          <cell r="Q20">
            <v>10823</v>
          </cell>
          <cell r="R20">
            <v>0.77736025131664055</v>
          </cell>
        </row>
        <row r="21">
          <cell r="A21">
            <v>3318</v>
          </cell>
          <cell r="B21">
            <v>30</v>
          </cell>
          <cell r="C21" t="str">
            <v>EL GAUCHO</v>
          </cell>
          <cell r="D21" t="str">
            <v>arren</v>
          </cell>
          <cell r="E21" t="str">
            <v>GIRASOL</v>
          </cell>
          <cell r="F21" t="str">
            <v>CF11</v>
          </cell>
          <cell r="G21">
            <v>2969.66</v>
          </cell>
          <cell r="H21">
            <v>2479.75</v>
          </cell>
          <cell r="I21">
            <v>4500</v>
          </cell>
          <cell r="J21">
            <v>1791.62</v>
          </cell>
          <cell r="K21">
            <v>1245.8499999999999</v>
          </cell>
          <cell r="L21">
            <v>486.28</v>
          </cell>
          <cell r="M21">
            <v>0</v>
          </cell>
          <cell r="N21">
            <v>287.56</v>
          </cell>
          <cell r="O21">
            <v>13760.72</v>
          </cell>
          <cell r="P21">
            <v>458.69</v>
          </cell>
          <cell r="Q21">
            <v>17230</v>
          </cell>
          <cell r="R21">
            <v>0.79864886825304693</v>
          </cell>
        </row>
        <row r="22">
          <cell r="A22">
            <v>3324</v>
          </cell>
          <cell r="B22">
            <v>57</v>
          </cell>
          <cell r="C22" t="str">
            <v>EL GAUCHO</v>
          </cell>
          <cell r="D22" t="str">
            <v>arren</v>
          </cell>
          <cell r="E22" t="str">
            <v>GIRASOL</v>
          </cell>
          <cell r="F22" t="str">
            <v>CF11</v>
          </cell>
          <cell r="G22">
            <v>5737.46</v>
          </cell>
          <cell r="H22">
            <v>4826.3100000000004</v>
          </cell>
          <cell r="I22">
            <v>8550</v>
          </cell>
          <cell r="J22">
            <v>3392.13</v>
          </cell>
          <cell r="K22">
            <v>2251.67</v>
          </cell>
          <cell r="L22">
            <v>878.81</v>
          </cell>
          <cell r="M22">
            <v>308</v>
          </cell>
          <cell r="N22">
            <v>317.08999999999997</v>
          </cell>
          <cell r="O22">
            <v>26261.47</v>
          </cell>
          <cell r="P22">
            <v>460.73</v>
          </cell>
          <cell r="Q22">
            <v>32170</v>
          </cell>
          <cell r="R22">
            <v>0.81633416226297795</v>
          </cell>
        </row>
        <row r="23">
          <cell r="A23">
            <v>3401</v>
          </cell>
          <cell r="B23">
            <v>36</v>
          </cell>
          <cell r="C23" t="str">
            <v>SANTA MARIA</v>
          </cell>
          <cell r="D23" t="str">
            <v>arren</v>
          </cell>
          <cell r="E23" t="str">
            <v>GIRASOL</v>
          </cell>
          <cell r="F23" t="str">
            <v>CF11</v>
          </cell>
          <cell r="G23">
            <v>4330.88</v>
          </cell>
          <cell r="H23">
            <v>2734.45</v>
          </cell>
          <cell r="I23">
            <v>5580</v>
          </cell>
          <cell r="J23">
            <v>1786.42</v>
          </cell>
          <cell r="K23">
            <v>1303.81</v>
          </cell>
          <cell r="L23">
            <v>508.89</v>
          </cell>
          <cell r="M23">
            <v>662.5</v>
          </cell>
          <cell r="N23">
            <v>360.55</v>
          </cell>
          <cell r="O23">
            <v>17267.5</v>
          </cell>
          <cell r="P23">
            <v>479.65</v>
          </cell>
          <cell r="Q23">
            <v>12410</v>
          </cell>
          <cell r="R23">
            <v>1.3914182111200644</v>
          </cell>
        </row>
        <row r="24">
          <cell r="A24">
            <v>3403</v>
          </cell>
          <cell r="B24">
            <v>40</v>
          </cell>
          <cell r="C24" t="str">
            <v>SANTA MARIA</v>
          </cell>
          <cell r="D24" t="str">
            <v>arren</v>
          </cell>
          <cell r="E24" t="str">
            <v>GIRASOL</v>
          </cell>
          <cell r="F24" t="str">
            <v>CF11</v>
          </cell>
          <cell r="G24">
            <v>3794.53</v>
          </cell>
          <cell r="H24">
            <v>2850.1</v>
          </cell>
          <cell r="I24">
            <v>6200</v>
          </cell>
          <cell r="J24">
            <v>2388.84</v>
          </cell>
          <cell r="K24">
            <v>1697.01</v>
          </cell>
          <cell r="L24">
            <v>662.34</v>
          </cell>
          <cell r="M24">
            <v>735</v>
          </cell>
          <cell r="N24">
            <v>105.96</v>
          </cell>
          <cell r="O24">
            <v>18433.78</v>
          </cell>
          <cell r="P24">
            <v>460.84</v>
          </cell>
          <cell r="Q24">
            <v>11000</v>
          </cell>
          <cell r="R24">
            <v>1.6757981818181817</v>
          </cell>
        </row>
        <row r="25">
          <cell r="A25">
            <v>3404</v>
          </cell>
          <cell r="B25">
            <v>53</v>
          </cell>
          <cell r="C25" t="str">
            <v>SANTA MARIA</v>
          </cell>
          <cell r="D25" t="str">
            <v>arren</v>
          </cell>
          <cell r="E25" t="str">
            <v>GIRASOL</v>
          </cell>
          <cell r="F25" t="str">
            <v>CF11</v>
          </cell>
          <cell r="G25">
            <v>5087.18</v>
          </cell>
          <cell r="H25">
            <v>3076.47</v>
          </cell>
          <cell r="I25">
            <v>8215</v>
          </cell>
          <cell r="J25">
            <v>3153.25</v>
          </cell>
          <cell r="K25">
            <v>2100.58</v>
          </cell>
          <cell r="L25">
            <v>819.85</v>
          </cell>
          <cell r="M25">
            <v>973.75</v>
          </cell>
          <cell r="N25">
            <v>506.82</v>
          </cell>
          <cell r="O25">
            <v>23932.9</v>
          </cell>
          <cell r="P25">
            <v>451.56</v>
          </cell>
          <cell r="Q25">
            <v>13700</v>
          </cell>
          <cell r="R25">
            <v>1.7469270072992702</v>
          </cell>
        </row>
        <row r="26">
          <cell r="A26">
            <v>4418</v>
          </cell>
          <cell r="B26">
            <v>163</v>
          </cell>
          <cell r="C26" t="str">
            <v>STA.AURELIA</v>
          </cell>
          <cell r="D26" t="str">
            <v>conv</v>
          </cell>
          <cell r="E26" t="str">
            <v>GIRASOL</v>
          </cell>
          <cell r="F26" t="str">
            <v>CF11</v>
          </cell>
          <cell r="G26">
            <v>0</v>
          </cell>
          <cell r="H26">
            <v>237.69</v>
          </cell>
          <cell r="I26">
            <v>61546.36</v>
          </cell>
          <cell r="J26">
            <v>9244.76</v>
          </cell>
          <cell r="K26">
            <v>6591.46</v>
          </cell>
          <cell r="L26">
            <v>2572.64</v>
          </cell>
          <cell r="M26">
            <v>0</v>
          </cell>
          <cell r="N26">
            <v>2024.45</v>
          </cell>
          <cell r="O26">
            <v>82217.36</v>
          </cell>
          <cell r="P26">
            <v>504.4</v>
          </cell>
          <cell r="Q26">
            <v>71716</v>
          </cell>
          <cell r="R26">
            <v>1.1464298064588097</v>
          </cell>
        </row>
        <row r="27">
          <cell r="A27">
            <v>4502</v>
          </cell>
          <cell r="B27">
            <v>50</v>
          </cell>
          <cell r="C27" t="str">
            <v>LOS AMIGOS</v>
          </cell>
          <cell r="D27" t="str">
            <v>conv</v>
          </cell>
          <cell r="E27" t="str">
            <v>GIRASOL</v>
          </cell>
          <cell r="F27" t="str">
            <v>CF11</v>
          </cell>
          <cell r="G27">
            <v>704</v>
          </cell>
          <cell r="H27">
            <v>70.11</v>
          </cell>
          <cell r="I27">
            <v>15831.36</v>
          </cell>
          <cell r="J27">
            <v>3583.25</v>
          </cell>
          <cell r="K27">
            <v>1531.45</v>
          </cell>
          <cell r="L27">
            <v>597.73</v>
          </cell>
          <cell r="M27">
            <v>0</v>
          </cell>
          <cell r="N27">
            <v>410.95</v>
          </cell>
          <cell r="O27">
            <v>22728.85</v>
          </cell>
          <cell r="P27">
            <v>454.58</v>
          </cell>
          <cell r="Q27">
            <v>20813</v>
          </cell>
          <cell r="R27">
            <v>1.0920506414260318</v>
          </cell>
        </row>
        <row r="28">
          <cell r="A28">
            <v>7001</v>
          </cell>
          <cell r="B28">
            <v>4</v>
          </cell>
          <cell r="C28" t="str">
            <v>LAS LOMAS</v>
          </cell>
          <cell r="D28" t="str">
            <v>conv</v>
          </cell>
          <cell r="E28" t="str">
            <v>GIRASOL</v>
          </cell>
          <cell r="F28" t="str">
            <v>CF11</v>
          </cell>
          <cell r="G28">
            <v>0</v>
          </cell>
          <cell r="H28">
            <v>0</v>
          </cell>
          <cell r="I28">
            <v>0</v>
          </cell>
          <cell r="J28">
            <v>0</v>
          </cell>
          <cell r="K28">
            <v>0</v>
          </cell>
          <cell r="L28">
            <v>0</v>
          </cell>
          <cell r="M28">
            <v>0</v>
          </cell>
          <cell r="N28">
            <v>0</v>
          </cell>
          <cell r="O28">
            <v>0</v>
          </cell>
          <cell r="P28">
            <v>0</v>
          </cell>
          <cell r="Q28">
            <v>2960</v>
          </cell>
          <cell r="R28">
            <v>0</v>
          </cell>
        </row>
        <row r="29">
          <cell r="A29">
            <v>7002</v>
          </cell>
          <cell r="B29">
            <v>9</v>
          </cell>
          <cell r="C29" t="str">
            <v>LAS LOMAS</v>
          </cell>
          <cell r="D29" t="str">
            <v>conv</v>
          </cell>
          <cell r="E29" t="str">
            <v>GIRASOL</v>
          </cell>
          <cell r="F29" t="str">
            <v>CF11</v>
          </cell>
          <cell r="G29">
            <v>0</v>
          </cell>
          <cell r="H29">
            <v>0</v>
          </cell>
          <cell r="I29">
            <v>13418.16</v>
          </cell>
          <cell r="J29">
            <v>0</v>
          </cell>
          <cell r="K29">
            <v>0</v>
          </cell>
          <cell r="L29">
            <v>0</v>
          </cell>
          <cell r="M29">
            <v>0</v>
          </cell>
          <cell r="N29">
            <v>996.44</v>
          </cell>
          <cell r="O29">
            <v>14414.6</v>
          </cell>
          <cell r="P29">
            <v>1601.62</v>
          </cell>
          <cell r="Q29">
            <v>7000</v>
          </cell>
          <cell r="R29">
            <v>2.0592285714285716</v>
          </cell>
        </row>
        <row r="30">
          <cell r="A30">
            <v>7003</v>
          </cell>
          <cell r="B30">
            <v>8</v>
          </cell>
          <cell r="C30" t="str">
            <v>LAS LOMAS</v>
          </cell>
          <cell r="D30" t="str">
            <v>conv</v>
          </cell>
          <cell r="E30" t="str">
            <v>GIRASOL</v>
          </cell>
          <cell r="F30" t="str">
            <v>CF11</v>
          </cell>
          <cell r="G30">
            <v>0</v>
          </cell>
          <cell r="H30">
            <v>0</v>
          </cell>
          <cell r="I30">
            <v>0</v>
          </cell>
          <cell r="J30">
            <v>0</v>
          </cell>
          <cell r="K30">
            <v>0</v>
          </cell>
          <cell r="L30">
            <v>0</v>
          </cell>
          <cell r="M30">
            <v>0</v>
          </cell>
          <cell r="N30">
            <v>0</v>
          </cell>
          <cell r="O30">
            <v>0</v>
          </cell>
          <cell r="P30">
            <v>0</v>
          </cell>
          <cell r="Q30">
            <v>6720</v>
          </cell>
          <cell r="R30">
            <v>0</v>
          </cell>
        </row>
        <row r="31">
          <cell r="A31">
            <v>7101</v>
          </cell>
          <cell r="B31">
            <v>20</v>
          </cell>
          <cell r="C31" t="str">
            <v>OLMO 1</v>
          </cell>
          <cell r="D31" t="str">
            <v>conv</v>
          </cell>
          <cell r="E31" t="str">
            <v>GIRASOL</v>
          </cell>
          <cell r="F31" t="str">
            <v>CF11</v>
          </cell>
          <cell r="G31">
            <v>0</v>
          </cell>
          <cell r="H31">
            <v>0</v>
          </cell>
          <cell r="I31">
            <v>24174.68</v>
          </cell>
          <cell r="J31">
            <v>0</v>
          </cell>
          <cell r="K31">
            <v>0</v>
          </cell>
          <cell r="L31">
            <v>0</v>
          </cell>
          <cell r="M31">
            <v>0</v>
          </cell>
          <cell r="N31">
            <v>987.12</v>
          </cell>
          <cell r="O31">
            <v>25161.8</v>
          </cell>
          <cell r="P31">
            <v>1258.0899999999999</v>
          </cell>
          <cell r="Q31">
            <v>24820</v>
          </cell>
          <cell r="R31">
            <v>1.0137711522965349</v>
          </cell>
        </row>
        <row r="32">
          <cell r="A32">
            <v>7102</v>
          </cell>
          <cell r="B32">
            <v>3</v>
          </cell>
          <cell r="C32" t="str">
            <v>OLMO 1</v>
          </cell>
          <cell r="D32" t="str">
            <v>conv</v>
          </cell>
          <cell r="E32" t="str">
            <v>GIRASOL</v>
          </cell>
          <cell r="F32" t="str">
            <v>CF11</v>
          </cell>
          <cell r="G32">
            <v>0</v>
          </cell>
          <cell r="H32">
            <v>0</v>
          </cell>
          <cell r="I32">
            <v>12113.92</v>
          </cell>
          <cell r="J32">
            <v>0</v>
          </cell>
          <cell r="K32">
            <v>0</v>
          </cell>
          <cell r="L32">
            <v>0</v>
          </cell>
          <cell r="M32">
            <v>0</v>
          </cell>
          <cell r="N32">
            <v>0</v>
          </cell>
          <cell r="O32">
            <v>12113.92</v>
          </cell>
          <cell r="P32">
            <v>4037.97</v>
          </cell>
          <cell r="Q32">
            <v>3000</v>
          </cell>
          <cell r="R32">
            <v>4.0379733333333334</v>
          </cell>
        </row>
        <row r="33">
          <cell r="A33">
            <v>7103</v>
          </cell>
          <cell r="B33">
            <v>3</v>
          </cell>
          <cell r="C33" t="str">
            <v>OLMO 1</v>
          </cell>
          <cell r="D33" t="str">
            <v>conv</v>
          </cell>
          <cell r="E33" t="str">
            <v>GIRASOL</v>
          </cell>
          <cell r="F33" t="str">
            <v>CF11</v>
          </cell>
          <cell r="G33">
            <v>0</v>
          </cell>
          <cell r="H33">
            <v>0</v>
          </cell>
          <cell r="I33">
            <v>0</v>
          </cell>
          <cell r="J33">
            <v>0</v>
          </cell>
          <cell r="K33">
            <v>0</v>
          </cell>
          <cell r="L33">
            <v>0</v>
          </cell>
          <cell r="M33">
            <v>0</v>
          </cell>
          <cell r="N33">
            <v>0</v>
          </cell>
          <cell r="O33">
            <v>0</v>
          </cell>
          <cell r="P33">
            <v>0</v>
          </cell>
          <cell r="Q33">
            <v>0</v>
          </cell>
          <cell r="R33" t="e">
            <v>#DIV/0!</v>
          </cell>
        </row>
        <row r="34">
          <cell r="A34">
            <v>7104</v>
          </cell>
          <cell r="B34">
            <v>10</v>
          </cell>
          <cell r="C34" t="str">
            <v>OLMO 1</v>
          </cell>
          <cell r="D34" t="str">
            <v>conv</v>
          </cell>
          <cell r="E34" t="str">
            <v>GIRASOL</v>
          </cell>
          <cell r="F34" t="str">
            <v>CF11</v>
          </cell>
          <cell r="G34">
            <v>0</v>
          </cell>
          <cell r="H34">
            <v>0</v>
          </cell>
          <cell r="I34">
            <v>6959.34</v>
          </cell>
          <cell r="J34">
            <v>0</v>
          </cell>
          <cell r="K34">
            <v>0</v>
          </cell>
          <cell r="L34">
            <v>0</v>
          </cell>
          <cell r="M34">
            <v>0</v>
          </cell>
          <cell r="N34">
            <v>0</v>
          </cell>
          <cell r="O34">
            <v>6959.34</v>
          </cell>
          <cell r="P34">
            <v>695.93</v>
          </cell>
          <cell r="Q34">
            <v>7248</v>
          </cell>
          <cell r="R34">
            <v>0.96017384105960268</v>
          </cell>
        </row>
        <row r="35">
          <cell r="A35">
            <v>7105</v>
          </cell>
          <cell r="B35">
            <v>3</v>
          </cell>
          <cell r="C35" t="str">
            <v>OLMO 1</v>
          </cell>
          <cell r="D35" t="str">
            <v>conv</v>
          </cell>
          <cell r="E35" t="str">
            <v>GIRASOL</v>
          </cell>
          <cell r="F35" t="str">
            <v>CF11</v>
          </cell>
          <cell r="G35">
            <v>0</v>
          </cell>
          <cell r="H35">
            <v>0</v>
          </cell>
          <cell r="I35">
            <v>0</v>
          </cell>
          <cell r="J35">
            <v>0</v>
          </cell>
          <cell r="K35">
            <v>0</v>
          </cell>
          <cell r="L35">
            <v>0</v>
          </cell>
          <cell r="M35">
            <v>0</v>
          </cell>
          <cell r="N35">
            <v>1011.29</v>
          </cell>
          <cell r="O35">
            <v>1011.29</v>
          </cell>
          <cell r="P35">
            <v>337.1</v>
          </cell>
          <cell r="Q35">
            <v>3000</v>
          </cell>
          <cell r="R35">
            <v>0.33709666666666666</v>
          </cell>
        </row>
        <row r="36">
          <cell r="A36">
            <v>7106</v>
          </cell>
          <cell r="B36">
            <v>9</v>
          </cell>
          <cell r="C36" t="str">
            <v>OLMO 1</v>
          </cell>
          <cell r="D36" t="str">
            <v>conv</v>
          </cell>
          <cell r="E36" t="str">
            <v>GIRASOL</v>
          </cell>
          <cell r="F36" t="str">
            <v>CF11</v>
          </cell>
          <cell r="G36">
            <v>0</v>
          </cell>
          <cell r="H36">
            <v>0</v>
          </cell>
          <cell r="I36">
            <v>0</v>
          </cell>
          <cell r="J36">
            <v>0</v>
          </cell>
          <cell r="K36">
            <v>0</v>
          </cell>
          <cell r="L36">
            <v>0</v>
          </cell>
          <cell r="M36">
            <v>0</v>
          </cell>
          <cell r="N36">
            <v>295.10000000000002</v>
          </cell>
          <cell r="O36">
            <v>295.10000000000002</v>
          </cell>
          <cell r="P36">
            <v>32.79</v>
          </cell>
          <cell r="Q36">
            <v>6440</v>
          </cell>
          <cell r="R36">
            <v>4.5822981366459632E-2</v>
          </cell>
        </row>
        <row r="37">
          <cell r="A37">
            <v>7201</v>
          </cell>
          <cell r="B37">
            <v>10</v>
          </cell>
          <cell r="C37" t="str">
            <v>OLMO 2</v>
          </cell>
          <cell r="D37" t="str">
            <v>conv</v>
          </cell>
          <cell r="E37" t="str">
            <v>GIRASOL</v>
          </cell>
          <cell r="F37" t="str">
            <v>CF11</v>
          </cell>
          <cell r="G37">
            <v>0</v>
          </cell>
          <cell r="H37">
            <v>0</v>
          </cell>
          <cell r="I37">
            <v>16576.740000000002</v>
          </cell>
          <cell r="J37">
            <v>0</v>
          </cell>
          <cell r="K37">
            <v>0</v>
          </cell>
          <cell r="L37">
            <v>0</v>
          </cell>
          <cell r="M37">
            <v>0</v>
          </cell>
          <cell r="N37">
            <v>0</v>
          </cell>
          <cell r="O37">
            <v>16576.740000000002</v>
          </cell>
          <cell r="P37">
            <v>1657.67</v>
          </cell>
          <cell r="Q37">
            <v>10000</v>
          </cell>
          <cell r="R37">
            <v>1.6576740000000001</v>
          </cell>
        </row>
        <row r="38">
          <cell r="A38">
            <v>7202</v>
          </cell>
          <cell r="B38">
            <v>5</v>
          </cell>
          <cell r="C38" t="str">
            <v>OLMO 2</v>
          </cell>
          <cell r="D38" t="str">
            <v>conv</v>
          </cell>
          <cell r="E38" t="str">
            <v>GIRASOL</v>
          </cell>
          <cell r="F38" t="str">
            <v>CF11</v>
          </cell>
          <cell r="G38">
            <v>0</v>
          </cell>
          <cell r="H38">
            <v>0</v>
          </cell>
          <cell r="I38">
            <v>5231.3599999999997</v>
          </cell>
          <cell r="J38">
            <v>0</v>
          </cell>
          <cell r="K38">
            <v>0</v>
          </cell>
          <cell r="L38">
            <v>0</v>
          </cell>
          <cell r="M38">
            <v>0</v>
          </cell>
          <cell r="N38">
            <v>260.94</v>
          </cell>
          <cell r="O38">
            <v>5492.3</v>
          </cell>
          <cell r="P38">
            <v>1098.46</v>
          </cell>
          <cell r="Q38">
            <v>5360</v>
          </cell>
          <cell r="R38">
            <v>1.0246828358208955</v>
          </cell>
        </row>
        <row r="39">
          <cell r="A39">
            <v>7203</v>
          </cell>
          <cell r="B39">
            <v>9</v>
          </cell>
          <cell r="C39" t="str">
            <v>OLMO 2</v>
          </cell>
          <cell r="D39" t="str">
            <v>conv</v>
          </cell>
          <cell r="E39" t="str">
            <v>GIRASOL</v>
          </cell>
          <cell r="F39" t="str">
            <v>CF11</v>
          </cell>
          <cell r="G39">
            <v>0</v>
          </cell>
          <cell r="H39">
            <v>0</v>
          </cell>
          <cell r="I39">
            <v>11592</v>
          </cell>
          <cell r="J39">
            <v>0</v>
          </cell>
          <cell r="K39">
            <v>0</v>
          </cell>
          <cell r="L39">
            <v>0</v>
          </cell>
          <cell r="M39">
            <v>0</v>
          </cell>
          <cell r="N39">
            <v>986.88</v>
          </cell>
          <cell r="O39">
            <v>12578.88</v>
          </cell>
          <cell r="P39">
            <v>1397.65</v>
          </cell>
          <cell r="Q39">
            <v>12000</v>
          </cell>
          <cell r="R39">
            <v>1.0482399999999998</v>
          </cell>
        </row>
        <row r="40">
          <cell r="A40">
            <v>7204</v>
          </cell>
          <cell r="B40">
            <v>3</v>
          </cell>
          <cell r="C40" t="str">
            <v>OLMO 2</v>
          </cell>
          <cell r="D40" t="str">
            <v>conv</v>
          </cell>
          <cell r="E40" t="str">
            <v>GIRASOL</v>
          </cell>
          <cell r="F40" t="str">
            <v>CF11</v>
          </cell>
          <cell r="G40">
            <v>0</v>
          </cell>
          <cell r="H40">
            <v>0</v>
          </cell>
          <cell r="I40">
            <v>0</v>
          </cell>
          <cell r="J40">
            <v>0</v>
          </cell>
          <cell r="K40">
            <v>0</v>
          </cell>
          <cell r="L40">
            <v>0</v>
          </cell>
          <cell r="M40">
            <v>0</v>
          </cell>
          <cell r="N40">
            <v>0</v>
          </cell>
          <cell r="O40">
            <v>0</v>
          </cell>
          <cell r="P40">
            <v>0</v>
          </cell>
          <cell r="Q40">
            <v>0</v>
          </cell>
          <cell r="R40" t="e">
            <v>#DIV/0!</v>
          </cell>
        </row>
        <row r="41">
          <cell r="A41">
            <v>7205</v>
          </cell>
          <cell r="B41">
            <v>2</v>
          </cell>
          <cell r="C41" t="str">
            <v>OLMO 2</v>
          </cell>
          <cell r="D41" t="str">
            <v>conv</v>
          </cell>
          <cell r="E41" t="str">
            <v>GIRASOL</v>
          </cell>
          <cell r="F41" t="str">
            <v>CF11</v>
          </cell>
          <cell r="G41">
            <v>0</v>
          </cell>
          <cell r="H41">
            <v>0</v>
          </cell>
          <cell r="I41">
            <v>0</v>
          </cell>
          <cell r="J41">
            <v>0</v>
          </cell>
          <cell r="K41">
            <v>0</v>
          </cell>
          <cell r="L41">
            <v>0</v>
          </cell>
          <cell r="M41">
            <v>0</v>
          </cell>
          <cell r="N41">
            <v>0</v>
          </cell>
          <cell r="O41">
            <v>0</v>
          </cell>
          <cell r="P41">
            <v>0</v>
          </cell>
          <cell r="Q41">
            <v>0</v>
          </cell>
          <cell r="R41" t="e">
            <v>#DIV/0!</v>
          </cell>
        </row>
        <row r="42">
          <cell r="A42">
            <v>7206</v>
          </cell>
          <cell r="B42">
            <v>1</v>
          </cell>
          <cell r="C42" t="str">
            <v>OLMO 2</v>
          </cell>
          <cell r="D42" t="str">
            <v>conv</v>
          </cell>
          <cell r="E42" t="str">
            <v>GIRASOL</v>
          </cell>
          <cell r="F42" t="str">
            <v>CF11</v>
          </cell>
          <cell r="G42">
            <v>0</v>
          </cell>
          <cell r="H42">
            <v>0</v>
          </cell>
          <cell r="I42">
            <v>4443.6000000000004</v>
          </cell>
          <cell r="J42">
            <v>0</v>
          </cell>
          <cell r="K42">
            <v>0</v>
          </cell>
          <cell r="L42">
            <v>0</v>
          </cell>
          <cell r="M42">
            <v>0</v>
          </cell>
          <cell r="N42">
            <v>0</v>
          </cell>
          <cell r="O42">
            <v>4443.6000000000004</v>
          </cell>
          <cell r="P42">
            <v>4443.6000000000004</v>
          </cell>
          <cell r="Q42">
            <v>4600</v>
          </cell>
          <cell r="R42">
            <v>0.96600000000000008</v>
          </cell>
        </row>
        <row r="43">
          <cell r="A43">
            <v>7207</v>
          </cell>
          <cell r="B43">
            <v>4</v>
          </cell>
          <cell r="C43" t="str">
            <v>OLMO 2</v>
          </cell>
          <cell r="D43" t="str">
            <v>conv</v>
          </cell>
          <cell r="E43" t="str">
            <v>GIRASOL</v>
          </cell>
          <cell r="F43" t="str">
            <v>CF11</v>
          </cell>
          <cell r="G43">
            <v>0</v>
          </cell>
          <cell r="H43">
            <v>0</v>
          </cell>
          <cell r="I43">
            <v>0</v>
          </cell>
          <cell r="J43">
            <v>0</v>
          </cell>
          <cell r="K43">
            <v>0</v>
          </cell>
          <cell r="L43">
            <v>0</v>
          </cell>
          <cell r="M43">
            <v>0</v>
          </cell>
          <cell r="N43">
            <v>0</v>
          </cell>
          <cell r="O43">
            <v>0</v>
          </cell>
          <cell r="P43">
            <v>0</v>
          </cell>
          <cell r="Q43">
            <v>6990</v>
          </cell>
          <cell r="R43">
            <v>0</v>
          </cell>
        </row>
        <row r="44">
          <cell r="A44">
            <v>7208</v>
          </cell>
          <cell r="B44">
            <v>3</v>
          </cell>
          <cell r="C44" t="str">
            <v>OLMO 2</v>
          </cell>
          <cell r="D44" t="str">
            <v>conv</v>
          </cell>
          <cell r="E44" t="str">
            <v>GIRASOL</v>
          </cell>
          <cell r="F44" t="str">
            <v>CF11</v>
          </cell>
          <cell r="G44">
            <v>0</v>
          </cell>
          <cell r="H44">
            <v>0</v>
          </cell>
          <cell r="I44">
            <v>0</v>
          </cell>
          <cell r="J44">
            <v>0</v>
          </cell>
          <cell r="K44">
            <v>0</v>
          </cell>
          <cell r="L44">
            <v>0</v>
          </cell>
          <cell r="M44">
            <v>0</v>
          </cell>
          <cell r="N44">
            <v>0</v>
          </cell>
          <cell r="O44">
            <v>0</v>
          </cell>
          <cell r="P44">
            <v>0</v>
          </cell>
          <cell r="Q44">
            <v>0</v>
          </cell>
          <cell r="R44" t="e">
            <v>#DIV/0!</v>
          </cell>
        </row>
        <row r="45">
          <cell r="A45">
            <v>7209</v>
          </cell>
          <cell r="B45">
            <v>3</v>
          </cell>
          <cell r="C45" t="str">
            <v>OLMO 2</v>
          </cell>
          <cell r="D45" t="str">
            <v>conv</v>
          </cell>
          <cell r="E45" t="str">
            <v>GIRASOL</v>
          </cell>
          <cell r="F45" t="str">
            <v>CF11</v>
          </cell>
          <cell r="G45">
            <v>0</v>
          </cell>
          <cell r="H45">
            <v>0</v>
          </cell>
          <cell r="I45">
            <v>0</v>
          </cell>
          <cell r="J45">
            <v>0</v>
          </cell>
          <cell r="K45">
            <v>0</v>
          </cell>
          <cell r="L45">
            <v>0</v>
          </cell>
          <cell r="M45">
            <v>0</v>
          </cell>
          <cell r="N45">
            <v>0</v>
          </cell>
          <cell r="O45">
            <v>0</v>
          </cell>
          <cell r="P45">
            <v>0</v>
          </cell>
          <cell r="Q45">
            <v>0</v>
          </cell>
          <cell r="R45" t="e">
            <v>#DIV/0!</v>
          </cell>
        </row>
        <row r="46">
          <cell r="A46">
            <v>7301</v>
          </cell>
          <cell r="B46">
            <v>15</v>
          </cell>
          <cell r="C46" t="str">
            <v>OLMO 3</v>
          </cell>
          <cell r="D46" t="str">
            <v>conv</v>
          </cell>
          <cell r="E46" t="str">
            <v>GIRASOL</v>
          </cell>
          <cell r="F46" t="str">
            <v>CF11</v>
          </cell>
          <cell r="G46">
            <v>0</v>
          </cell>
          <cell r="H46">
            <v>0</v>
          </cell>
          <cell r="I46">
            <v>9927.4</v>
          </cell>
          <cell r="J46">
            <v>0</v>
          </cell>
          <cell r="K46">
            <v>0</v>
          </cell>
          <cell r="L46">
            <v>0</v>
          </cell>
          <cell r="M46">
            <v>0</v>
          </cell>
          <cell r="N46">
            <v>0</v>
          </cell>
          <cell r="O46">
            <v>9927.4</v>
          </cell>
          <cell r="P46">
            <v>661.83</v>
          </cell>
          <cell r="Q46">
            <v>10130</v>
          </cell>
          <cell r="R46">
            <v>0.98</v>
          </cell>
        </row>
        <row r="47">
          <cell r="A47">
            <v>7801</v>
          </cell>
          <cell r="B47">
            <v>23</v>
          </cell>
          <cell r="C47" t="str">
            <v>SANTA JUANA</v>
          </cell>
          <cell r="D47" t="str">
            <v>conv</v>
          </cell>
          <cell r="E47" t="str">
            <v>GIRASOL</v>
          </cell>
          <cell r="F47" t="str">
            <v>CF11</v>
          </cell>
          <cell r="G47">
            <v>0</v>
          </cell>
          <cell r="H47">
            <v>0</v>
          </cell>
          <cell r="I47">
            <v>18744.39</v>
          </cell>
          <cell r="J47">
            <v>0</v>
          </cell>
          <cell r="K47">
            <v>0</v>
          </cell>
          <cell r="L47">
            <v>0</v>
          </cell>
          <cell r="M47">
            <v>0</v>
          </cell>
          <cell r="N47">
            <v>1446.09</v>
          </cell>
          <cell r="O47">
            <v>20190.48</v>
          </cell>
          <cell r="P47">
            <v>877.85</v>
          </cell>
          <cell r="Q47">
            <v>19040</v>
          </cell>
          <cell r="R47">
            <v>1.0604243697478992</v>
          </cell>
        </row>
        <row r="48">
          <cell r="F48" t="str">
            <v>Promedio CF11</v>
          </cell>
          <cell r="R48" t="e">
            <v>#DIV/0!</v>
          </cell>
        </row>
        <row r="49">
          <cell r="A49">
            <v>4503</v>
          </cell>
          <cell r="B49">
            <v>25</v>
          </cell>
          <cell r="C49" t="str">
            <v>LOS AMIGOS</v>
          </cell>
          <cell r="D49" t="str">
            <v>conv</v>
          </cell>
          <cell r="E49" t="str">
            <v>GIRASOL</v>
          </cell>
          <cell r="F49" t="str">
            <v>CF13</v>
          </cell>
          <cell r="G49">
            <v>415.36</v>
          </cell>
          <cell r="H49">
            <v>974.52</v>
          </cell>
          <cell r="I49">
            <v>18450</v>
          </cell>
          <cell r="J49">
            <v>2954.88</v>
          </cell>
          <cell r="K49">
            <v>393.21</v>
          </cell>
          <cell r="L49">
            <v>153.47</v>
          </cell>
          <cell r="M49">
            <v>0</v>
          </cell>
          <cell r="N49">
            <v>404.3</v>
          </cell>
          <cell r="O49">
            <v>23745.74</v>
          </cell>
          <cell r="P49">
            <v>949.83</v>
          </cell>
          <cell r="Q49">
            <v>19307</v>
          </cell>
          <cell r="R49">
            <v>1.2299031439374322</v>
          </cell>
        </row>
        <row r="50">
          <cell r="A50">
            <v>4504</v>
          </cell>
          <cell r="B50">
            <v>20</v>
          </cell>
          <cell r="C50" t="str">
            <v>LOS AMIGOS</v>
          </cell>
          <cell r="D50" t="str">
            <v>conv</v>
          </cell>
          <cell r="E50" t="str">
            <v>GIRASOL</v>
          </cell>
          <cell r="F50" t="str">
            <v>CF13</v>
          </cell>
          <cell r="G50">
            <v>281.60000000000002</v>
          </cell>
          <cell r="H50">
            <v>76.95</v>
          </cell>
          <cell r="I50">
            <v>13396.24</v>
          </cell>
          <cell r="J50">
            <v>1059.3900000000001</v>
          </cell>
          <cell r="K50">
            <v>475.99</v>
          </cell>
          <cell r="L50">
            <v>185.78</v>
          </cell>
          <cell r="M50">
            <v>0</v>
          </cell>
          <cell r="N50">
            <v>243.28</v>
          </cell>
          <cell r="O50">
            <v>15719.23</v>
          </cell>
          <cell r="P50">
            <v>785.96</v>
          </cell>
          <cell r="Q50">
            <v>16310</v>
          </cell>
          <cell r="R50">
            <v>0.96377866339668916</v>
          </cell>
        </row>
        <row r="51">
          <cell r="A51">
            <v>5405</v>
          </cell>
          <cell r="B51">
            <v>60</v>
          </cell>
          <cell r="C51" t="str">
            <v>EL ABUELO</v>
          </cell>
          <cell r="D51" t="str">
            <v>arren</v>
          </cell>
          <cell r="E51" t="str">
            <v>GIRASOL</v>
          </cell>
          <cell r="F51" t="str">
            <v>CF13</v>
          </cell>
          <cell r="G51">
            <v>4066.91</v>
          </cell>
          <cell r="H51">
            <v>4520.3</v>
          </cell>
          <cell r="I51">
            <v>6900</v>
          </cell>
          <cell r="J51">
            <v>3583.25</v>
          </cell>
          <cell r="K51">
            <v>1448.67</v>
          </cell>
          <cell r="L51">
            <v>565.41999999999996</v>
          </cell>
          <cell r="M51">
            <v>1008</v>
          </cell>
          <cell r="N51">
            <v>143</v>
          </cell>
          <cell r="O51">
            <v>22235.55</v>
          </cell>
          <cell r="P51">
            <v>370.59</v>
          </cell>
          <cell r="Q51">
            <v>16800</v>
          </cell>
          <cell r="R51">
            <v>1.3235446428571429</v>
          </cell>
        </row>
        <row r="52">
          <cell r="F52" t="str">
            <v>Promedio CF13</v>
          </cell>
          <cell r="R52">
            <v>1.1724088167304212</v>
          </cell>
        </row>
        <row r="53">
          <cell r="A53">
            <v>1121</v>
          </cell>
          <cell r="B53">
            <v>120</v>
          </cell>
          <cell r="C53" t="str">
            <v>LA BARRANCOSA1</v>
          </cell>
          <cell r="D53" t="str">
            <v>arren</v>
          </cell>
          <cell r="E53" t="str">
            <v>GIRASOL</v>
          </cell>
          <cell r="F53" t="str">
            <v>CF15</v>
          </cell>
          <cell r="G53">
            <v>13505.2</v>
          </cell>
          <cell r="H53">
            <v>14183.92</v>
          </cell>
          <cell r="I53">
            <v>19800</v>
          </cell>
          <cell r="J53">
            <v>7166.48</v>
          </cell>
          <cell r="K53">
            <v>2648.99</v>
          </cell>
          <cell r="L53">
            <v>1033.93</v>
          </cell>
          <cell r="M53">
            <v>1944</v>
          </cell>
          <cell r="N53">
            <v>1024</v>
          </cell>
          <cell r="O53">
            <v>61306.52</v>
          </cell>
          <cell r="P53">
            <v>510.89</v>
          </cell>
          <cell r="Q53">
            <v>68050</v>
          </cell>
          <cell r="R53">
            <v>0.90090404114621592</v>
          </cell>
        </row>
        <row r="54">
          <cell r="A54">
            <v>1153</v>
          </cell>
          <cell r="B54">
            <v>20</v>
          </cell>
          <cell r="C54" t="str">
            <v>LA BARRANCOSA1</v>
          </cell>
          <cell r="D54" t="str">
            <v>conv</v>
          </cell>
          <cell r="E54" t="str">
            <v>GIRASOL</v>
          </cell>
          <cell r="F54" t="str">
            <v>CF15</v>
          </cell>
          <cell r="G54">
            <v>0</v>
          </cell>
          <cell r="H54">
            <v>21.27</v>
          </cell>
          <cell r="I54">
            <v>7120</v>
          </cell>
          <cell r="J54">
            <v>1433.3</v>
          </cell>
          <cell r="K54">
            <v>869.2</v>
          </cell>
          <cell r="L54">
            <v>339.26</v>
          </cell>
          <cell r="M54">
            <v>0</v>
          </cell>
          <cell r="N54">
            <v>437.67</v>
          </cell>
          <cell r="O54">
            <v>10220.700000000001</v>
          </cell>
          <cell r="P54">
            <v>511.04</v>
          </cell>
          <cell r="Q54">
            <v>8500</v>
          </cell>
          <cell r="R54">
            <v>1.202435294117647</v>
          </cell>
        </row>
        <row r="55">
          <cell r="A55">
            <v>3417</v>
          </cell>
          <cell r="B55">
            <v>108</v>
          </cell>
          <cell r="C55" t="str">
            <v>SANTA MARIA</v>
          </cell>
          <cell r="D55" t="str">
            <v>arren</v>
          </cell>
          <cell r="E55" t="str">
            <v>GIRASOL</v>
          </cell>
          <cell r="F55" t="str">
            <v>CF15</v>
          </cell>
          <cell r="G55">
            <v>12126.13</v>
          </cell>
          <cell r="H55">
            <v>11637.22</v>
          </cell>
          <cell r="I55">
            <v>16740</v>
          </cell>
          <cell r="J55">
            <v>6449.82</v>
          </cell>
          <cell r="K55">
            <v>3932.1</v>
          </cell>
          <cell r="L55">
            <v>1534.72</v>
          </cell>
          <cell r="M55">
            <v>2160</v>
          </cell>
          <cell r="N55">
            <v>1036.51</v>
          </cell>
          <cell r="O55">
            <v>55616.5</v>
          </cell>
          <cell r="P55">
            <v>514.97</v>
          </cell>
          <cell r="Q55">
            <v>57660</v>
          </cell>
          <cell r="R55">
            <v>0.964559486645855</v>
          </cell>
        </row>
        <row r="56">
          <cell r="A56">
            <v>4907</v>
          </cell>
          <cell r="B56">
            <v>56</v>
          </cell>
          <cell r="C56" t="str">
            <v>EL GUANACO</v>
          </cell>
          <cell r="D56" t="str">
            <v>conv</v>
          </cell>
          <cell r="E56" t="str">
            <v>GIRASOL</v>
          </cell>
          <cell r="F56" t="str">
            <v>CF15</v>
          </cell>
          <cell r="G56">
            <v>0</v>
          </cell>
          <cell r="H56">
            <v>102.6</v>
          </cell>
          <cell r="I56">
            <v>28582.73</v>
          </cell>
          <cell r="J56">
            <v>2762.73</v>
          </cell>
          <cell r="K56">
            <v>2193.6999999999998</v>
          </cell>
          <cell r="L56">
            <v>856.2</v>
          </cell>
          <cell r="M56">
            <v>0</v>
          </cell>
          <cell r="N56">
            <v>691.6</v>
          </cell>
          <cell r="O56">
            <v>35189.56</v>
          </cell>
          <cell r="P56">
            <v>628.38</v>
          </cell>
          <cell r="Q56">
            <v>32599</v>
          </cell>
          <cell r="R56">
            <v>1.0794674683272492</v>
          </cell>
        </row>
        <row r="57">
          <cell r="F57" t="str">
            <v>Promedio CF15</v>
          </cell>
          <cell r="R57">
            <v>1.0368415725592417</v>
          </cell>
        </row>
        <row r="58">
          <cell r="A58">
            <v>121</v>
          </cell>
          <cell r="B58">
            <v>41</v>
          </cell>
          <cell r="C58" t="str">
            <v>CARMEN</v>
          </cell>
          <cell r="D58" t="str">
            <v>conv</v>
          </cell>
          <cell r="E58" t="str">
            <v>GIRASOL</v>
          </cell>
          <cell r="F58" t="str">
            <v>CF17</v>
          </cell>
          <cell r="G58">
            <v>0</v>
          </cell>
          <cell r="H58">
            <v>51</v>
          </cell>
          <cell r="I58">
            <v>27621.55</v>
          </cell>
          <cell r="J58">
            <v>1094.7</v>
          </cell>
          <cell r="K58">
            <v>1034.77</v>
          </cell>
          <cell r="L58">
            <v>403.85</v>
          </cell>
          <cell r="M58">
            <v>0</v>
          </cell>
          <cell r="N58">
            <v>259.25</v>
          </cell>
          <cell r="O58">
            <v>30465.119999999999</v>
          </cell>
          <cell r="P58">
            <v>743.05</v>
          </cell>
          <cell r="Q58">
            <v>32347</v>
          </cell>
          <cell r="R58">
            <v>0.94182211642501623</v>
          </cell>
        </row>
        <row r="59">
          <cell r="A59">
            <v>403</v>
          </cell>
          <cell r="B59">
            <v>60</v>
          </cell>
          <cell r="C59" t="str">
            <v>DON NUMO</v>
          </cell>
          <cell r="D59" t="str">
            <v>conv</v>
          </cell>
          <cell r="E59" t="str">
            <v>GIRASOL</v>
          </cell>
          <cell r="F59" t="str">
            <v>CF17</v>
          </cell>
          <cell r="G59">
            <v>0</v>
          </cell>
          <cell r="H59">
            <v>463.25</v>
          </cell>
          <cell r="I59">
            <v>20961.599999999999</v>
          </cell>
          <cell r="J59">
            <v>4299.91</v>
          </cell>
          <cell r="K59">
            <v>2524.84</v>
          </cell>
          <cell r="L59">
            <v>985.44</v>
          </cell>
          <cell r="M59">
            <v>0</v>
          </cell>
          <cell r="N59">
            <v>80</v>
          </cell>
          <cell r="O59">
            <v>29315.040000000001</v>
          </cell>
          <cell r="P59">
            <v>488.58</v>
          </cell>
          <cell r="Q59">
            <v>23624</v>
          </cell>
          <cell r="R59">
            <v>1.2409007788689468</v>
          </cell>
        </row>
        <row r="60">
          <cell r="A60">
            <v>505</v>
          </cell>
          <cell r="B60">
            <v>75</v>
          </cell>
          <cell r="C60" t="str">
            <v>EL LUCERO</v>
          </cell>
          <cell r="D60" t="str">
            <v>conv</v>
          </cell>
          <cell r="E60" t="str">
            <v>GIRASOL</v>
          </cell>
          <cell r="F60" t="str">
            <v>CF17</v>
          </cell>
          <cell r="G60">
            <v>728.44</v>
          </cell>
          <cell r="H60">
            <v>3819.93</v>
          </cell>
          <cell r="I60">
            <v>27871.06</v>
          </cell>
          <cell r="J60">
            <v>5374.86</v>
          </cell>
          <cell r="K60">
            <v>2065.4</v>
          </cell>
          <cell r="L60">
            <v>806.12</v>
          </cell>
          <cell r="M60">
            <v>0</v>
          </cell>
          <cell r="N60">
            <v>294.48</v>
          </cell>
          <cell r="O60">
            <v>40960.29</v>
          </cell>
          <cell r="P60">
            <v>546.14</v>
          </cell>
          <cell r="Q60">
            <v>35370</v>
          </cell>
          <cell r="R60">
            <v>1.1580517387616625</v>
          </cell>
        </row>
        <row r="61">
          <cell r="A61">
            <v>1236</v>
          </cell>
          <cell r="B61">
            <v>78</v>
          </cell>
          <cell r="C61" t="str">
            <v>LA RESERVA</v>
          </cell>
          <cell r="D61" t="str">
            <v>conv</v>
          </cell>
          <cell r="E61" t="str">
            <v>GIRASOL</v>
          </cell>
          <cell r="F61" t="str">
            <v>CF17</v>
          </cell>
          <cell r="G61">
            <v>0</v>
          </cell>
          <cell r="H61">
            <v>700.41</v>
          </cell>
          <cell r="I61">
            <v>24912.880000000001</v>
          </cell>
          <cell r="J61">
            <v>5589.85</v>
          </cell>
          <cell r="K61">
            <v>3414.71</v>
          </cell>
          <cell r="L61">
            <v>1332.8</v>
          </cell>
          <cell r="M61">
            <v>0</v>
          </cell>
          <cell r="N61">
            <v>1519.94</v>
          </cell>
          <cell r="O61">
            <v>37470.589999999997</v>
          </cell>
          <cell r="P61">
            <v>480.39</v>
          </cell>
          <cell r="Q61">
            <v>30378</v>
          </cell>
          <cell r="R61">
            <v>1.2334778458094673</v>
          </cell>
        </row>
        <row r="62">
          <cell r="A62">
            <v>1241</v>
          </cell>
          <cell r="B62">
            <v>71</v>
          </cell>
          <cell r="C62" t="str">
            <v>LA RESERVA</v>
          </cell>
          <cell r="D62" t="str">
            <v>conv</v>
          </cell>
          <cell r="E62" t="str">
            <v>GIRASOL</v>
          </cell>
          <cell r="F62" t="str">
            <v>CF17</v>
          </cell>
          <cell r="G62">
            <v>0</v>
          </cell>
          <cell r="H62">
            <v>758.84</v>
          </cell>
          <cell r="I62">
            <v>21286.69</v>
          </cell>
          <cell r="J62">
            <v>5088.1899999999996</v>
          </cell>
          <cell r="K62">
            <v>2007.45</v>
          </cell>
          <cell r="L62">
            <v>783.53</v>
          </cell>
          <cell r="M62">
            <v>0</v>
          </cell>
          <cell r="N62">
            <v>176.85</v>
          </cell>
          <cell r="O62">
            <v>30101.55</v>
          </cell>
          <cell r="P62">
            <v>423.97</v>
          </cell>
          <cell r="Q62">
            <v>25201</v>
          </cell>
          <cell r="R62">
            <v>1.1944585532320147</v>
          </cell>
        </row>
        <row r="63">
          <cell r="A63">
            <v>2006</v>
          </cell>
          <cell r="B63">
            <v>49</v>
          </cell>
          <cell r="C63" t="str">
            <v>CINCO HERMANOS</v>
          </cell>
          <cell r="D63" t="str">
            <v>arren</v>
          </cell>
          <cell r="E63" t="str">
            <v>GIRASOL</v>
          </cell>
          <cell r="F63" t="str">
            <v>CF17</v>
          </cell>
          <cell r="G63">
            <v>4419.97</v>
          </cell>
          <cell r="H63">
            <v>5314.61</v>
          </cell>
          <cell r="I63">
            <v>7350</v>
          </cell>
          <cell r="J63">
            <v>2595.5100000000002</v>
          </cell>
          <cell r="K63">
            <v>1107.21</v>
          </cell>
          <cell r="L63">
            <v>432.14</v>
          </cell>
          <cell r="M63">
            <v>725.37</v>
          </cell>
          <cell r="N63">
            <v>195.06</v>
          </cell>
          <cell r="O63">
            <v>22139.87</v>
          </cell>
          <cell r="P63">
            <v>451.83</v>
          </cell>
          <cell r="Q63">
            <v>26442</v>
          </cell>
          <cell r="R63">
            <v>0.83729937221087658</v>
          </cell>
        </row>
        <row r="64">
          <cell r="A64">
            <v>2070</v>
          </cell>
          <cell r="B64">
            <v>43</v>
          </cell>
          <cell r="C64" t="str">
            <v>CINCO HERMANOS</v>
          </cell>
          <cell r="D64" t="str">
            <v>arren</v>
          </cell>
          <cell r="E64" t="str">
            <v>GIRASOL</v>
          </cell>
          <cell r="F64" t="str">
            <v>CF17</v>
          </cell>
          <cell r="G64">
            <v>3765.38</v>
          </cell>
          <cell r="H64">
            <v>2868.51</v>
          </cell>
          <cell r="I64">
            <v>6450</v>
          </cell>
          <cell r="J64">
            <v>2277.69</v>
          </cell>
          <cell r="K64">
            <v>1541.81</v>
          </cell>
          <cell r="L64">
            <v>601.77</v>
          </cell>
          <cell r="M64">
            <v>636.54999999999995</v>
          </cell>
          <cell r="N64">
            <v>320.68</v>
          </cell>
          <cell r="O64">
            <v>18462.39</v>
          </cell>
          <cell r="P64">
            <v>429.36</v>
          </cell>
          <cell r="Q64">
            <v>8578</v>
          </cell>
          <cell r="R64">
            <v>2.1522954068547446</v>
          </cell>
        </row>
        <row r="65">
          <cell r="A65">
            <v>2314</v>
          </cell>
          <cell r="B65">
            <v>94</v>
          </cell>
          <cell r="C65" t="str">
            <v>LA BARRANCOSA2</v>
          </cell>
          <cell r="D65" t="str">
            <v>conv</v>
          </cell>
          <cell r="E65" t="str">
            <v>GIRASOL</v>
          </cell>
          <cell r="F65" t="str">
            <v>CF17</v>
          </cell>
          <cell r="G65">
            <v>0</v>
          </cell>
          <cell r="H65">
            <v>4011.63</v>
          </cell>
          <cell r="I65">
            <v>100264</v>
          </cell>
          <cell r="J65">
            <v>6736.49</v>
          </cell>
          <cell r="K65">
            <v>2617.9699999999998</v>
          </cell>
          <cell r="L65">
            <v>1021.78</v>
          </cell>
          <cell r="M65">
            <v>0</v>
          </cell>
          <cell r="N65">
            <v>429.86</v>
          </cell>
          <cell r="O65">
            <v>115081.73</v>
          </cell>
          <cell r="P65">
            <v>1224.27</v>
          </cell>
          <cell r="Q65">
            <v>108711</v>
          </cell>
          <cell r="R65">
            <v>1.0586024413352835</v>
          </cell>
        </row>
        <row r="66">
          <cell r="A66">
            <v>2401</v>
          </cell>
          <cell r="B66">
            <v>30</v>
          </cell>
          <cell r="C66" t="str">
            <v>VRECH</v>
          </cell>
          <cell r="D66" t="str">
            <v>arren</v>
          </cell>
          <cell r="E66" t="str">
            <v>GIRASOL</v>
          </cell>
          <cell r="F66" t="str">
            <v>CF17</v>
          </cell>
          <cell r="G66">
            <v>3418.12</v>
          </cell>
          <cell r="H66">
            <v>3520.87</v>
          </cell>
          <cell r="I66">
            <v>3900</v>
          </cell>
          <cell r="J66">
            <v>1724.11</v>
          </cell>
          <cell r="K66">
            <v>1574.91</v>
          </cell>
          <cell r="L66">
            <v>614.67999999999995</v>
          </cell>
          <cell r="M66">
            <v>458.7</v>
          </cell>
          <cell r="N66">
            <v>0</v>
          </cell>
          <cell r="O66">
            <v>15211.39</v>
          </cell>
          <cell r="P66">
            <v>507.05</v>
          </cell>
          <cell r="Q66">
            <v>7463</v>
          </cell>
          <cell r="R66">
            <v>2.0382406538925366</v>
          </cell>
        </row>
        <row r="67">
          <cell r="A67">
            <v>2710</v>
          </cell>
          <cell r="B67">
            <v>44</v>
          </cell>
          <cell r="C67" t="str">
            <v>LA AURORA</v>
          </cell>
          <cell r="D67" t="str">
            <v>conv</v>
          </cell>
          <cell r="E67" t="str">
            <v>GIRASOL</v>
          </cell>
          <cell r="F67" t="str">
            <v>CF17</v>
          </cell>
          <cell r="G67">
            <v>0</v>
          </cell>
          <cell r="H67">
            <v>0</v>
          </cell>
          <cell r="I67">
            <v>25421.4</v>
          </cell>
          <cell r="J67">
            <v>0</v>
          </cell>
          <cell r="K67">
            <v>1593.54</v>
          </cell>
          <cell r="L67">
            <v>621.97</v>
          </cell>
          <cell r="M67">
            <v>0</v>
          </cell>
          <cell r="N67">
            <v>286.22000000000003</v>
          </cell>
          <cell r="O67">
            <v>27923.13</v>
          </cell>
          <cell r="P67">
            <v>634.62</v>
          </cell>
          <cell r="Q67">
            <v>26100</v>
          </cell>
          <cell r="R67">
            <v>1.0698517241379311</v>
          </cell>
        </row>
        <row r="68">
          <cell r="A68">
            <v>3102</v>
          </cell>
          <cell r="B68">
            <v>144</v>
          </cell>
          <cell r="C68" t="str">
            <v>LA CATALINA</v>
          </cell>
          <cell r="D68" t="str">
            <v>conv</v>
          </cell>
          <cell r="E68" t="str">
            <v>GIRASOL</v>
          </cell>
          <cell r="F68" t="str">
            <v>CF17</v>
          </cell>
          <cell r="G68">
            <v>0</v>
          </cell>
          <cell r="H68">
            <v>161.09</v>
          </cell>
          <cell r="I68">
            <v>62690.74</v>
          </cell>
          <cell r="J68">
            <v>10319.73</v>
          </cell>
          <cell r="K68">
            <v>5867.11</v>
          </cell>
          <cell r="L68">
            <v>2289.91</v>
          </cell>
          <cell r="M68">
            <v>0</v>
          </cell>
          <cell r="N68">
            <v>863.63</v>
          </cell>
          <cell r="O68">
            <v>82192.210000000006</v>
          </cell>
          <cell r="P68">
            <v>570.78</v>
          </cell>
          <cell r="Q68">
            <v>78563</v>
          </cell>
          <cell r="R68">
            <v>1.046194900907552</v>
          </cell>
        </row>
        <row r="69">
          <cell r="A69">
            <v>4101</v>
          </cell>
          <cell r="B69">
            <v>80</v>
          </cell>
          <cell r="C69" t="str">
            <v>EL MARABU</v>
          </cell>
          <cell r="D69" t="str">
            <v>conv</v>
          </cell>
          <cell r="E69" t="str">
            <v>GIRASOL</v>
          </cell>
          <cell r="F69" t="str">
            <v>CF17</v>
          </cell>
          <cell r="G69">
            <v>0</v>
          </cell>
          <cell r="H69">
            <v>2591.36</v>
          </cell>
          <cell r="I69">
            <v>66887.55</v>
          </cell>
          <cell r="J69">
            <v>3387.98</v>
          </cell>
          <cell r="K69">
            <v>1448.67</v>
          </cell>
          <cell r="L69">
            <v>565.41999999999996</v>
          </cell>
          <cell r="M69">
            <v>0</v>
          </cell>
          <cell r="N69">
            <v>1690.84</v>
          </cell>
          <cell r="O69">
            <v>76571.820000000007</v>
          </cell>
          <cell r="P69">
            <v>957.15</v>
          </cell>
          <cell r="Q69">
            <v>81718</v>
          </cell>
          <cell r="R69">
            <v>0.9370251352211264</v>
          </cell>
        </row>
        <row r="70">
          <cell r="A70">
            <v>4501</v>
          </cell>
          <cell r="B70">
            <v>35</v>
          </cell>
          <cell r="C70" t="str">
            <v>LOS AMIGOS</v>
          </cell>
          <cell r="D70" t="str">
            <v>conv</v>
          </cell>
          <cell r="E70" t="str">
            <v>GIRASOL</v>
          </cell>
          <cell r="F70" t="str">
            <v>CF17</v>
          </cell>
          <cell r="G70">
            <v>492.8</v>
          </cell>
          <cell r="H70">
            <v>49.59</v>
          </cell>
          <cell r="I70">
            <v>30074</v>
          </cell>
          <cell r="J70">
            <v>276.27</v>
          </cell>
          <cell r="K70">
            <v>972.68</v>
          </cell>
          <cell r="L70">
            <v>379.63</v>
          </cell>
          <cell r="M70">
            <v>0</v>
          </cell>
          <cell r="N70">
            <v>483.09</v>
          </cell>
          <cell r="O70">
            <v>32728.06</v>
          </cell>
          <cell r="P70">
            <v>935.09</v>
          </cell>
          <cell r="Q70">
            <v>30905</v>
          </cell>
          <cell r="R70">
            <v>1.0589891603300436</v>
          </cell>
        </row>
        <row r="71">
          <cell r="A71">
            <v>5809</v>
          </cell>
          <cell r="B71">
            <v>61</v>
          </cell>
          <cell r="C71" t="str">
            <v>LOS DURAZNOS</v>
          </cell>
          <cell r="D71" t="str">
            <v>conv</v>
          </cell>
          <cell r="E71" t="str">
            <v>GIRASOL</v>
          </cell>
          <cell r="F71" t="str">
            <v>CF17</v>
          </cell>
          <cell r="G71">
            <v>0</v>
          </cell>
          <cell r="H71">
            <v>102.6</v>
          </cell>
          <cell r="I71">
            <v>31918.01</v>
          </cell>
          <cell r="J71">
            <v>0</v>
          </cell>
          <cell r="K71">
            <v>873.34</v>
          </cell>
          <cell r="L71">
            <v>340.87</v>
          </cell>
          <cell r="M71">
            <v>0</v>
          </cell>
          <cell r="N71">
            <v>1761.16</v>
          </cell>
          <cell r="O71">
            <v>34995.980000000003</v>
          </cell>
          <cell r="P71">
            <v>573.70000000000005</v>
          </cell>
          <cell r="Q71">
            <v>33673</v>
          </cell>
          <cell r="R71">
            <v>1.0392890446351677</v>
          </cell>
        </row>
        <row r="72">
          <cell r="A72">
            <v>7901</v>
          </cell>
          <cell r="B72">
            <v>38</v>
          </cell>
          <cell r="C72" t="str">
            <v>LA QUERENCIA</v>
          </cell>
          <cell r="D72" t="str">
            <v>conv</v>
          </cell>
          <cell r="E72" t="str">
            <v>GIRASOL</v>
          </cell>
          <cell r="F72" t="str">
            <v>CF17</v>
          </cell>
          <cell r="G72">
            <v>0</v>
          </cell>
          <cell r="H72">
            <v>0</v>
          </cell>
          <cell r="I72">
            <v>43522.32</v>
          </cell>
          <cell r="J72">
            <v>0</v>
          </cell>
          <cell r="K72">
            <v>0</v>
          </cell>
          <cell r="L72">
            <v>0</v>
          </cell>
          <cell r="M72">
            <v>0</v>
          </cell>
          <cell r="N72">
            <v>1325.21</v>
          </cell>
          <cell r="O72">
            <v>44847.53</v>
          </cell>
          <cell r="P72">
            <v>1180.2</v>
          </cell>
          <cell r="Q72">
            <v>45430</v>
          </cell>
          <cell r="R72">
            <v>0.98717873651771959</v>
          </cell>
        </row>
        <row r="73">
          <cell r="F73" t="str">
            <v>Promedio CF17</v>
          </cell>
          <cell r="R73">
            <v>1.1995785072760059</v>
          </cell>
        </row>
        <row r="74">
          <cell r="A74">
            <v>157</v>
          </cell>
          <cell r="B74">
            <v>170</v>
          </cell>
          <cell r="C74" t="str">
            <v>CARMEN</v>
          </cell>
          <cell r="D74" t="str">
            <v>conv</v>
          </cell>
          <cell r="E74" t="str">
            <v>GIRASOL</v>
          </cell>
          <cell r="F74" t="str">
            <v>CF19</v>
          </cell>
          <cell r="G74">
            <v>0</v>
          </cell>
          <cell r="H74">
            <v>407.66</v>
          </cell>
          <cell r="I74">
            <v>47318.63</v>
          </cell>
          <cell r="J74">
            <v>9555.31</v>
          </cell>
          <cell r="K74">
            <v>6670.09</v>
          </cell>
          <cell r="L74">
            <v>2603.35</v>
          </cell>
          <cell r="M74">
            <v>0</v>
          </cell>
          <cell r="N74">
            <v>834.11</v>
          </cell>
          <cell r="O74">
            <v>67389.149999999994</v>
          </cell>
          <cell r="P74">
            <v>396.41</v>
          </cell>
          <cell r="Q74">
            <v>55364</v>
          </cell>
          <cell r="R74">
            <v>1.2172016111552633</v>
          </cell>
        </row>
        <row r="75">
          <cell r="A75">
            <v>211</v>
          </cell>
          <cell r="B75">
            <v>143</v>
          </cell>
          <cell r="C75" t="str">
            <v>EL ABOLENGO</v>
          </cell>
          <cell r="D75" t="str">
            <v>conv</v>
          </cell>
          <cell r="E75" t="str">
            <v>GIRASOL</v>
          </cell>
          <cell r="F75" t="str">
            <v>CF19</v>
          </cell>
          <cell r="G75">
            <v>0</v>
          </cell>
          <cell r="H75">
            <v>322.66000000000003</v>
          </cell>
          <cell r="I75">
            <v>173538.51</v>
          </cell>
          <cell r="J75">
            <v>0</v>
          </cell>
          <cell r="K75">
            <v>2531.0300000000002</v>
          </cell>
          <cell r="L75">
            <v>987.86</v>
          </cell>
          <cell r="M75">
            <v>0</v>
          </cell>
          <cell r="N75">
            <v>1534.99</v>
          </cell>
          <cell r="O75">
            <v>178915.05</v>
          </cell>
          <cell r="P75">
            <v>1251.1500000000001</v>
          </cell>
          <cell r="Q75">
            <v>171530</v>
          </cell>
          <cell r="R75">
            <v>1.0430539847257039</v>
          </cell>
        </row>
        <row r="76">
          <cell r="A76">
            <v>270</v>
          </cell>
          <cell r="B76">
            <v>102</v>
          </cell>
          <cell r="C76" t="str">
            <v>EL ABOLENGO</v>
          </cell>
          <cell r="D76" t="str">
            <v>conv</v>
          </cell>
          <cell r="E76" t="str">
            <v>GIRASOL</v>
          </cell>
          <cell r="F76" t="str">
            <v>CF19</v>
          </cell>
          <cell r="G76">
            <v>0</v>
          </cell>
          <cell r="H76">
            <v>136</v>
          </cell>
          <cell r="I76">
            <v>34785.599999999999</v>
          </cell>
          <cell r="J76">
            <v>0</v>
          </cell>
          <cell r="K76">
            <v>1498.33</v>
          </cell>
          <cell r="L76">
            <v>584.79999999999995</v>
          </cell>
          <cell r="M76">
            <v>0</v>
          </cell>
          <cell r="N76">
            <v>556.5</v>
          </cell>
          <cell r="O76">
            <v>37561.230000000003</v>
          </cell>
          <cell r="P76">
            <v>368.25</v>
          </cell>
          <cell r="Q76">
            <v>39119</v>
          </cell>
          <cell r="R76">
            <v>0.9601786855492217</v>
          </cell>
        </row>
        <row r="77">
          <cell r="A77">
            <v>409</v>
          </cell>
          <cell r="B77">
            <v>90</v>
          </cell>
          <cell r="C77" t="str">
            <v>DON NUMO</v>
          </cell>
          <cell r="D77" t="str">
            <v>conv</v>
          </cell>
          <cell r="E77" t="str">
            <v>GIRASOL</v>
          </cell>
          <cell r="F77" t="str">
            <v>CF19</v>
          </cell>
          <cell r="G77">
            <v>0</v>
          </cell>
          <cell r="H77">
            <v>170</v>
          </cell>
          <cell r="I77">
            <v>79086.47</v>
          </cell>
          <cell r="J77">
            <v>5374.86</v>
          </cell>
          <cell r="K77">
            <v>1651.48</v>
          </cell>
          <cell r="L77">
            <v>644.58000000000004</v>
          </cell>
          <cell r="M77">
            <v>0</v>
          </cell>
          <cell r="N77">
            <v>1168.24</v>
          </cell>
          <cell r="O77">
            <v>88095.63</v>
          </cell>
          <cell r="P77">
            <v>978.84</v>
          </cell>
          <cell r="Q77">
            <v>90467</v>
          </cell>
          <cell r="R77">
            <v>0.97378745841024905</v>
          </cell>
        </row>
        <row r="78">
          <cell r="A78">
            <v>1003</v>
          </cell>
          <cell r="B78">
            <v>35</v>
          </cell>
          <cell r="C78" t="str">
            <v>SANTO DOMINGO</v>
          </cell>
          <cell r="D78" t="str">
            <v>conv</v>
          </cell>
          <cell r="E78" t="str">
            <v>GIRASOL</v>
          </cell>
          <cell r="F78" t="str">
            <v>CF19</v>
          </cell>
          <cell r="G78">
            <v>0</v>
          </cell>
          <cell r="H78">
            <v>49.64</v>
          </cell>
          <cell r="I78">
            <v>29726</v>
          </cell>
          <cell r="J78">
            <v>2102.17</v>
          </cell>
          <cell r="K78">
            <v>434.6</v>
          </cell>
          <cell r="L78">
            <v>169.63</v>
          </cell>
          <cell r="M78">
            <v>0</v>
          </cell>
          <cell r="N78">
            <v>435.63</v>
          </cell>
          <cell r="O78">
            <v>32917.67</v>
          </cell>
          <cell r="P78">
            <v>940.5</v>
          </cell>
          <cell r="Q78">
            <v>31447</v>
          </cell>
          <cell r="R78">
            <v>1.0467666232073012</v>
          </cell>
        </row>
        <row r="79">
          <cell r="A79">
            <v>1007</v>
          </cell>
          <cell r="B79">
            <v>30</v>
          </cell>
          <cell r="C79" t="str">
            <v>SANTO DOMINGO</v>
          </cell>
          <cell r="D79" t="str">
            <v>conv</v>
          </cell>
          <cell r="E79" t="str">
            <v>GIRASOL</v>
          </cell>
          <cell r="F79" t="str">
            <v>CF19</v>
          </cell>
          <cell r="G79">
            <v>0</v>
          </cell>
          <cell r="H79">
            <v>226.93</v>
          </cell>
          <cell r="I79">
            <v>20105</v>
          </cell>
          <cell r="J79">
            <v>1791.62</v>
          </cell>
          <cell r="K79">
            <v>662.25</v>
          </cell>
          <cell r="L79">
            <v>258.48</v>
          </cell>
          <cell r="M79">
            <v>0</v>
          </cell>
          <cell r="N79">
            <v>258.55</v>
          </cell>
          <cell r="O79">
            <v>23302.83</v>
          </cell>
          <cell r="P79">
            <v>776.76</v>
          </cell>
          <cell r="Q79">
            <v>21830</v>
          </cell>
          <cell r="R79">
            <v>1.0674681630783327</v>
          </cell>
        </row>
        <row r="80">
          <cell r="A80">
            <v>1009</v>
          </cell>
          <cell r="B80">
            <v>30</v>
          </cell>
          <cell r="C80" t="str">
            <v>SANTO DOMINGO</v>
          </cell>
          <cell r="D80" t="str">
            <v>conv</v>
          </cell>
          <cell r="E80" t="str">
            <v>GIRASOL</v>
          </cell>
          <cell r="F80" t="str">
            <v>CF19</v>
          </cell>
          <cell r="G80">
            <v>432.96</v>
          </cell>
          <cell r="H80">
            <v>49.64</v>
          </cell>
          <cell r="I80">
            <v>28375</v>
          </cell>
          <cell r="J80">
            <v>1791.62</v>
          </cell>
          <cell r="K80">
            <v>434.6</v>
          </cell>
          <cell r="L80">
            <v>169.63</v>
          </cell>
          <cell r="M80">
            <v>0</v>
          </cell>
          <cell r="N80">
            <v>430.92</v>
          </cell>
          <cell r="O80">
            <v>31684.37</v>
          </cell>
          <cell r="P80">
            <v>1056.1500000000001</v>
          </cell>
          <cell r="Q80">
            <v>29515</v>
          </cell>
          <cell r="R80">
            <v>1.0735005929188548</v>
          </cell>
        </row>
        <row r="81">
          <cell r="A81">
            <v>2302</v>
          </cell>
          <cell r="B81">
            <v>60</v>
          </cell>
          <cell r="C81" t="str">
            <v>LA BARRANCOSA2</v>
          </cell>
          <cell r="D81" t="str">
            <v>conv</v>
          </cell>
          <cell r="E81" t="str">
            <v>GIRASOL</v>
          </cell>
          <cell r="F81" t="str">
            <v>CF19</v>
          </cell>
          <cell r="G81">
            <v>0</v>
          </cell>
          <cell r="H81">
            <v>1994.16</v>
          </cell>
          <cell r="I81">
            <v>43223</v>
          </cell>
          <cell r="J81">
            <v>3583.24</v>
          </cell>
          <cell r="K81">
            <v>1086.51</v>
          </cell>
          <cell r="L81">
            <v>424.07</v>
          </cell>
          <cell r="M81">
            <v>0</v>
          </cell>
          <cell r="N81">
            <v>160.34</v>
          </cell>
          <cell r="O81">
            <v>50471.32</v>
          </cell>
          <cell r="P81">
            <v>841.19</v>
          </cell>
          <cell r="Q81">
            <v>46801</v>
          </cell>
          <cell r="R81">
            <v>1.0784239652998868</v>
          </cell>
        </row>
        <row r="82">
          <cell r="A82">
            <v>2335</v>
          </cell>
          <cell r="B82">
            <v>101</v>
          </cell>
          <cell r="C82" t="str">
            <v>LA BARRANCOSA2</v>
          </cell>
          <cell r="D82" t="str">
            <v>conv</v>
          </cell>
          <cell r="E82" t="str">
            <v>GIRASOL</v>
          </cell>
          <cell r="F82" t="str">
            <v>CF19</v>
          </cell>
          <cell r="G82">
            <v>0</v>
          </cell>
          <cell r="H82">
            <v>1909.17</v>
          </cell>
          <cell r="I82">
            <v>103056.06</v>
          </cell>
          <cell r="J82">
            <v>0</v>
          </cell>
          <cell r="K82">
            <v>1086.51</v>
          </cell>
          <cell r="L82">
            <v>424.07</v>
          </cell>
          <cell r="M82">
            <v>0</v>
          </cell>
          <cell r="N82">
            <v>664.6</v>
          </cell>
          <cell r="O82">
            <v>107140.41</v>
          </cell>
          <cell r="P82">
            <v>1060.8</v>
          </cell>
          <cell r="Q82">
            <v>102032</v>
          </cell>
          <cell r="R82">
            <v>1.0500667437666615</v>
          </cell>
        </row>
        <row r="83">
          <cell r="A83">
            <v>2354</v>
          </cell>
          <cell r="B83">
            <v>23</v>
          </cell>
          <cell r="C83" t="str">
            <v>LA BARRANCOSA2</v>
          </cell>
          <cell r="D83" t="str">
            <v>conv</v>
          </cell>
          <cell r="E83" t="str">
            <v>GIRASOL</v>
          </cell>
          <cell r="F83" t="str">
            <v>CF19</v>
          </cell>
          <cell r="G83">
            <v>0</v>
          </cell>
          <cell r="H83">
            <v>415.45</v>
          </cell>
          <cell r="I83">
            <v>16256</v>
          </cell>
          <cell r="J83">
            <v>1385.51</v>
          </cell>
          <cell r="K83">
            <v>2131.62</v>
          </cell>
          <cell r="L83">
            <v>831.98</v>
          </cell>
          <cell r="M83">
            <v>0</v>
          </cell>
          <cell r="N83">
            <v>133.12</v>
          </cell>
          <cell r="O83">
            <v>21153.68</v>
          </cell>
          <cell r="P83">
            <v>919.73</v>
          </cell>
          <cell r="Q83">
            <v>17590</v>
          </cell>
          <cell r="R83">
            <v>1.2025969300739057</v>
          </cell>
        </row>
        <row r="84">
          <cell r="A84">
            <v>2507</v>
          </cell>
          <cell r="B84">
            <v>77</v>
          </cell>
          <cell r="C84" t="str">
            <v>EL PASTIZAL</v>
          </cell>
          <cell r="D84" t="str">
            <v>conv</v>
          </cell>
          <cell r="E84" t="str">
            <v>GIRASOL</v>
          </cell>
          <cell r="F84" t="str">
            <v>CF19</v>
          </cell>
          <cell r="G84">
            <v>0</v>
          </cell>
          <cell r="H84">
            <v>0</v>
          </cell>
          <cell r="I84">
            <v>86510</v>
          </cell>
          <cell r="J84">
            <v>0</v>
          </cell>
          <cell r="K84">
            <v>1521.1</v>
          </cell>
          <cell r="L84">
            <v>593.69000000000005</v>
          </cell>
          <cell r="M84">
            <v>0</v>
          </cell>
          <cell r="N84">
            <v>388.96</v>
          </cell>
          <cell r="O84">
            <v>89013.75</v>
          </cell>
          <cell r="P84">
            <v>1156.02</v>
          </cell>
          <cell r="Q84">
            <v>86360</v>
          </cell>
          <cell r="R84">
            <v>1.0307289254284391</v>
          </cell>
        </row>
        <row r="85">
          <cell r="A85">
            <v>2509</v>
          </cell>
          <cell r="B85">
            <v>50</v>
          </cell>
          <cell r="C85" t="str">
            <v>EL PASTIZAL</v>
          </cell>
          <cell r="D85" t="str">
            <v>conv</v>
          </cell>
          <cell r="E85" t="str">
            <v>GIRASOL</v>
          </cell>
          <cell r="F85" t="str">
            <v>CF19</v>
          </cell>
          <cell r="G85">
            <v>0</v>
          </cell>
          <cell r="H85">
            <v>0</v>
          </cell>
          <cell r="I85">
            <v>30619.7</v>
          </cell>
          <cell r="J85">
            <v>0</v>
          </cell>
          <cell r="K85">
            <v>2100.56</v>
          </cell>
          <cell r="L85">
            <v>819.86</v>
          </cell>
          <cell r="M85">
            <v>0</v>
          </cell>
          <cell r="N85">
            <v>194.48</v>
          </cell>
          <cell r="O85">
            <v>33734.6</v>
          </cell>
          <cell r="P85">
            <v>674.69</v>
          </cell>
          <cell r="Q85">
            <v>30526</v>
          </cell>
          <cell r="R85">
            <v>1.1051103976937693</v>
          </cell>
        </row>
        <row r="86">
          <cell r="A86">
            <v>2736</v>
          </cell>
          <cell r="B86">
            <v>101</v>
          </cell>
          <cell r="C86" t="str">
            <v>LA AURORA</v>
          </cell>
          <cell r="D86" t="str">
            <v>conv</v>
          </cell>
          <cell r="E86" t="str">
            <v>GIRASOL</v>
          </cell>
          <cell r="F86" t="str">
            <v>CF19</v>
          </cell>
          <cell r="G86">
            <v>0</v>
          </cell>
          <cell r="H86">
            <v>0</v>
          </cell>
          <cell r="I86">
            <v>78930</v>
          </cell>
          <cell r="J86">
            <v>0</v>
          </cell>
          <cell r="K86">
            <v>869.2</v>
          </cell>
          <cell r="L86">
            <v>339.26</v>
          </cell>
          <cell r="M86">
            <v>0</v>
          </cell>
          <cell r="N86">
            <v>1090.3399999999999</v>
          </cell>
          <cell r="O86">
            <v>81228.800000000003</v>
          </cell>
          <cell r="P86">
            <v>804.25</v>
          </cell>
          <cell r="Q86">
            <v>78930</v>
          </cell>
          <cell r="R86">
            <v>1.0291245407322944</v>
          </cell>
        </row>
        <row r="87">
          <cell r="A87">
            <v>3111</v>
          </cell>
          <cell r="B87">
            <v>212</v>
          </cell>
          <cell r="C87" t="str">
            <v>LA CATALINA</v>
          </cell>
          <cell r="D87" t="str">
            <v>conv</v>
          </cell>
          <cell r="E87" t="str">
            <v>GIRASOL</v>
          </cell>
          <cell r="F87" t="str">
            <v>CF19</v>
          </cell>
          <cell r="G87">
            <v>0</v>
          </cell>
          <cell r="H87">
            <v>211.96</v>
          </cell>
          <cell r="I87">
            <v>153388.31</v>
          </cell>
          <cell r="J87">
            <v>9181.4</v>
          </cell>
          <cell r="K87">
            <v>3218.11</v>
          </cell>
          <cell r="L87">
            <v>1256.03</v>
          </cell>
          <cell r="M87">
            <v>0</v>
          </cell>
          <cell r="N87">
            <v>2888.59</v>
          </cell>
          <cell r="O87">
            <v>170144.4</v>
          </cell>
          <cell r="P87">
            <v>802.57</v>
          </cell>
          <cell r="Q87">
            <v>164281</v>
          </cell>
          <cell r="R87">
            <v>1.0356912850542668</v>
          </cell>
        </row>
        <row r="88">
          <cell r="A88">
            <v>3206</v>
          </cell>
          <cell r="B88">
            <v>32</v>
          </cell>
          <cell r="C88" t="str">
            <v>EL CENCERRO</v>
          </cell>
          <cell r="D88" t="str">
            <v>conv</v>
          </cell>
          <cell r="E88" t="str">
            <v>GIRASOL</v>
          </cell>
          <cell r="F88" t="str">
            <v>CF19</v>
          </cell>
          <cell r="G88">
            <v>0</v>
          </cell>
          <cell r="H88">
            <v>211.85</v>
          </cell>
          <cell r="I88">
            <v>32178</v>
          </cell>
          <cell r="J88">
            <v>1412.52</v>
          </cell>
          <cell r="K88">
            <v>883.69</v>
          </cell>
          <cell r="L88">
            <v>344.91</v>
          </cell>
          <cell r="M88">
            <v>0</v>
          </cell>
          <cell r="N88">
            <v>854.36</v>
          </cell>
          <cell r="O88">
            <v>35885.33</v>
          </cell>
          <cell r="P88">
            <v>1121.42</v>
          </cell>
          <cell r="Q88">
            <v>34019</v>
          </cell>
          <cell r="R88">
            <v>1.0548614009818043</v>
          </cell>
        </row>
        <row r="89">
          <cell r="A89">
            <v>3207</v>
          </cell>
          <cell r="B89">
            <v>65</v>
          </cell>
          <cell r="C89" t="str">
            <v>EL CENCERRO</v>
          </cell>
          <cell r="D89" t="str">
            <v>conv</v>
          </cell>
          <cell r="E89" t="str">
            <v>GIRASOL</v>
          </cell>
          <cell r="F89" t="str">
            <v>CF19</v>
          </cell>
          <cell r="G89">
            <v>0</v>
          </cell>
          <cell r="H89">
            <v>454.94</v>
          </cell>
          <cell r="I89">
            <v>33461.4</v>
          </cell>
          <cell r="J89">
            <v>2648.48</v>
          </cell>
          <cell r="K89">
            <v>1305.8699999999999</v>
          </cell>
          <cell r="L89">
            <v>509.68</v>
          </cell>
          <cell r="M89">
            <v>0</v>
          </cell>
          <cell r="N89">
            <v>427.18</v>
          </cell>
          <cell r="O89">
            <v>38807.550000000003</v>
          </cell>
          <cell r="P89">
            <v>597.04</v>
          </cell>
          <cell r="Q89">
            <v>35521</v>
          </cell>
          <cell r="R89">
            <v>1.0925241406491935</v>
          </cell>
        </row>
        <row r="90">
          <cell r="A90">
            <v>5213</v>
          </cell>
          <cell r="B90">
            <v>101</v>
          </cell>
          <cell r="C90" t="str">
            <v>EL ROSARIO</v>
          </cell>
          <cell r="D90" t="str">
            <v>conv</v>
          </cell>
          <cell r="E90" t="str">
            <v>GIRASOL</v>
          </cell>
          <cell r="F90" t="str">
            <v>CF19</v>
          </cell>
          <cell r="G90">
            <v>0</v>
          </cell>
          <cell r="H90">
            <v>42.75</v>
          </cell>
          <cell r="I90">
            <v>47895.19</v>
          </cell>
          <cell r="J90">
            <v>5151.55</v>
          </cell>
          <cell r="K90">
            <v>3331.95</v>
          </cell>
          <cell r="L90">
            <v>1300.46</v>
          </cell>
          <cell r="M90">
            <v>0</v>
          </cell>
          <cell r="N90">
            <v>717.34</v>
          </cell>
          <cell r="O90">
            <v>58439.24</v>
          </cell>
          <cell r="P90">
            <v>578.61</v>
          </cell>
          <cell r="Q90">
            <v>57210</v>
          </cell>
          <cell r="R90">
            <v>1.0214864534172348</v>
          </cell>
        </row>
        <row r="91">
          <cell r="A91">
            <v>5303</v>
          </cell>
          <cell r="B91">
            <v>87</v>
          </cell>
          <cell r="C91" t="str">
            <v>EL LEON</v>
          </cell>
          <cell r="D91" t="str">
            <v>conv</v>
          </cell>
          <cell r="E91" t="str">
            <v>GIRASOL</v>
          </cell>
          <cell r="F91" t="str">
            <v>CF19</v>
          </cell>
          <cell r="G91">
            <v>0</v>
          </cell>
          <cell r="H91">
            <v>5117.6499999999996</v>
          </cell>
          <cell r="I91">
            <v>44401.54</v>
          </cell>
          <cell r="J91">
            <v>5183.75</v>
          </cell>
          <cell r="K91">
            <v>3062.9</v>
          </cell>
          <cell r="L91">
            <v>1195.45</v>
          </cell>
          <cell r="M91">
            <v>0</v>
          </cell>
          <cell r="N91">
            <v>1530.8</v>
          </cell>
          <cell r="O91">
            <v>60492.09</v>
          </cell>
          <cell r="P91">
            <v>695.31</v>
          </cell>
          <cell r="Q91">
            <v>57140</v>
          </cell>
          <cell r="R91">
            <v>1.0586645082254111</v>
          </cell>
        </row>
        <row r="92">
          <cell r="A92">
            <v>5601</v>
          </cell>
          <cell r="B92">
            <v>16</v>
          </cell>
          <cell r="C92" t="str">
            <v>LA BLANCA</v>
          </cell>
          <cell r="D92" t="str">
            <v>conv</v>
          </cell>
          <cell r="E92" t="str">
            <v>GIRASOL</v>
          </cell>
          <cell r="F92" t="str">
            <v>CF19</v>
          </cell>
          <cell r="G92">
            <v>0</v>
          </cell>
          <cell r="H92">
            <v>34.200000000000003</v>
          </cell>
          <cell r="I92">
            <v>19678.650000000001</v>
          </cell>
          <cell r="J92">
            <v>997.08</v>
          </cell>
          <cell r="K92">
            <v>475.99</v>
          </cell>
          <cell r="L92">
            <v>185.78</v>
          </cell>
          <cell r="M92">
            <v>0</v>
          </cell>
          <cell r="N92">
            <v>0</v>
          </cell>
          <cell r="O92">
            <v>21371.7</v>
          </cell>
          <cell r="P92">
            <v>1335.73</v>
          </cell>
          <cell r="Q92">
            <v>13300</v>
          </cell>
          <cell r="R92">
            <v>1.6068947368421054</v>
          </cell>
        </row>
        <row r="93">
          <cell r="A93">
            <v>5602</v>
          </cell>
          <cell r="B93">
            <v>13</v>
          </cell>
          <cell r="C93" t="str">
            <v>LA BLANCA</v>
          </cell>
          <cell r="D93" t="str">
            <v>conv</v>
          </cell>
          <cell r="E93" t="str">
            <v>GIRASOL</v>
          </cell>
          <cell r="F93" t="str">
            <v>CF19</v>
          </cell>
          <cell r="G93">
            <v>0</v>
          </cell>
          <cell r="H93">
            <v>34.200000000000003</v>
          </cell>
          <cell r="I93">
            <v>3335.9</v>
          </cell>
          <cell r="J93">
            <v>810.13</v>
          </cell>
          <cell r="K93">
            <v>413.91</v>
          </cell>
          <cell r="L93">
            <v>161.55000000000001</v>
          </cell>
          <cell r="M93">
            <v>0</v>
          </cell>
          <cell r="N93">
            <v>1191.98</v>
          </cell>
          <cell r="O93">
            <v>5947.67</v>
          </cell>
          <cell r="P93">
            <v>457.51</v>
          </cell>
          <cell r="Q93">
            <v>12948</v>
          </cell>
          <cell r="R93">
            <v>0.45935047883843066</v>
          </cell>
        </row>
        <row r="94">
          <cell r="A94">
            <v>5603</v>
          </cell>
          <cell r="B94">
            <v>13</v>
          </cell>
          <cell r="C94" t="str">
            <v>LA BLANCA</v>
          </cell>
          <cell r="D94" t="str">
            <v>conv</v>
          </cell>
          <cell r="E94" t="str">
            <v>GIRASOL</v>
          </cell>
          <cell r="F94" t="str">
            <v>CF19</v>
          </cell>
          <cell r="G94">
            <v>0</v>
          </cell>
          <cell r="H94">
            <v>34.200000000000003</v>
          </cell>
          <cell r="I94">
            <v>10889.27</v>
          </cell>
          <cell r="J94">
            <v>3469</v>
          </cell>
          <cell r="K94">
            <v>0</v>
          </cell>
          <cell r="L94">
            <v>0</v>
          </cell>
          <cell r="M94">
            <v>0</v>
          </cell>
          <cell r="N94">
            <v>271.98</v>
          </cell>
          <cell r="O94">
            <v>14664.45</v>
          </cell>
          <cell r="P94">
            <v>1128.03</v>
          </cell>
          <cell r="Q94">
            <v>11788</v>
          </cell>
          <cell r="R94">
            <v>1.2440151001017985</v>
          </cell>
        </row>
        <row r="95">
          <cell r="A95">
            <v>5604</v>
          </cell>
          <cell r="B95">
            <v>13</v>
          </cell>
          <cell r="C95" t="str">
            <v>LA BLANCA</v>
          </cell>
          <cell r="D95" t="str">
            <v>conv</v>
          </cell>
          <cell r="E95" t="str">
            <v>GIRASOL</v>
          </cell>
          <cell r="F95" t="str">
            <v>CF19</v>
          </cell>
          <cell r="G95">
            <v>0</v>
          </cell>
          <cell r="H95">
            <v>5049.26</v>
          </cell>
          <cell r="I95">
            <v>6332.98</v>
          </cell>
          <cell r="J95">
            <v>810.13</v>
          </cell>
          <cell r="K95">
            <v>0</v>
          </cell>
          <cell r="L95">
            <v>0</v>
          </cell>
          <cell r="M95">
            <v>0</v>
          </cell>
          <cell r="N95">
            <v>621.98</v>
          </cell>
          <cell r="O95">
            <v>12814.35</v>
          </cell>
          <cell r="P95">
            <v>985.72</v>
          </cell>
          <cell r="Q95">
            <v>11483</v>
          </cell>
          <cell r="R95">
            <v>1.115940956196116</v>
          </cell>
        </row>
        <row r="96">
          <cell r="A96">
            <v>5605</v>
          </cell>
          <cell r="B96">
            <v>16</v>
          </cell>
          <cell r="C96" t="str">
            <v>LA BLANCA</v>
          </cell>
          <cell r="D96" t="str">
            <v>conv</v>
          </cell>
          <cell r="E96" t="str">
            <v>GIRASOL</v>
          </cell>
          <cell r="F96" t="str">
            <v>CF19</v>
          </cell>
          <cell r="G96">
            <v>0</v>
          </cell>
          <cell r="H96">
            <v>4202.96</v>
          </cell>
          <cell r="I96">
            <v>7113.5</v>
          </cell>
          <cell r="J96">
            <v>997.08</v>
          </cell>
          <cell r="K96">
            <v>0</v>
          </cell>
          <cell r="L96">
            <v>0</v>
          </cell>
          <cell r="M96">
            <v>0</v>
          </cell>
          <cell r="N96">
            <v>621.98</v>
          </cell>
          <cell r="O96">
            <v>12935.52</v>
          </cell>
          <cell r="P96">
            <v>808.47</v>
          </cell>
          <cell r="Q96">
            <v>12492</v>
          </cell>
          <cell r="R96">
            <v>1.0355043227665706</v>
          </cell>
        </row>
        <row r="97">
          <cell r="A97">
            <v>7702</v>
          </cell>
          <cell r="B97">
            <v>15</v>
          </cell>
          <cell r="C97" t="str">
            <v>LOS NUNOS</v>
          </cell>
          <cell r="D97" t="str">
            <v>conv</v>
          </cell>
          <cell r="E97" t="str">
            <v>GIRASOL</v>
          </cell>
          <cell r="F97" t="str">
            <v>CF19</v>
          </cell>
          <cell r="G97">
            <v>0</v>
          </cell>
          <cell r="H97">
            <v>0</v>
          </cell>
          <cell r="I97">
            <v>12951.27</v>
          </cell>
          <cell r="J97">
            <v>0</v>
          </cell>
          <cell r="K97">
            <v>0</v>
          </cell>
          <cell r="L97">
            <v>0</v>
          </cell>
          <cell r="M97">
            <v>0</v>
          </cell>
          <cell r="N97">
            <v>1902.69</v>
          </cell>
          <cell r="O97">
            <v>14853.96</v>
          </cell>
          <cell r="P97">
            <v>990.26</v>
          </cell>
          <cell r="Q97">
            <v>19349</v>
          </cell>
          <cell r="R97">
            <v>0.76768618533257527</v>
          </cell>
        </row>
        <row r="98">
          <cell r="A98">
            <v>7703</v>
          </cell>
          <cell r="B98">
            <v>15</v>
          </cell>
          <cell r="C98" t="str">
            <v>LOS NUNOS</v>
          </cell>
          <cell r="D98" t="str">
            <v>conv</v>
          </cell>
          <cell r="E98" t="str">
            <v>GIRASOL</v>
          </cell>
          <cell r="F98" t="str">
            <v>CF19</v>
          </cell>
          <cell r="G98">
            <v>0</v>
          </cell>
          <cell r="H98">
            <v>0</v>
          </cell>
          <cell r="I98">
            <v>12951.27</v>
          </cell>
          <cell r="J98">
            <v>0</v>
          </cell>
          <cell r="K98">
            <v>0</v>
          </cell>
          <cell r="L98">
            <v>0</v>
          </cell>
          <cell r="M98">
            <v>0</v>
          </cell>
          <cell r="N98">
            <v>1057.05</v>
          </cell>
          <cell r="O98">
            <v>14008.32</v>
          </cell>
          <cell r="P98">
            <v>933.89</v>
          </cell>
          <cell r="Q98">
            <v>10707</v>
          </cell>
          <cell r="R98">
            <v>1.3083328663491174</v>
          </cell>
        </row>
        <row r="99">
          <cell r="A99">
            <v>7704</v>
          </cell>
          <cell r="B99">
            <v>15</v>
          </cell>
          <cell r="C99" t="str">
            <v>LOS NUNOS</v>
          </cell>
          <cell r="D99" t="str">
            <v>conv</v>
          </cell>
          <cell r="E99" t="str">
            <v>GIRASOL</v>
          </cell>
          <cell r="F99" t="str">
            <v>CF19</v>
          </cell>
          <cell r="G99">
            <v>0</v>
          </cell>
          <cell r="H99">
            <v>0</v>
          </cell>
          <cell r="I99">
            <v>12951.27</v>
          </cell>
          <cell r="J99">
            <v>0</v>
          </cell>
          <cell r="K99">
            <v>0</v>
          </cell>
          <cell r="L99">
            <v>0</v>
          </cell>
          <cell r="M99">
            <v>0</v>
          </cell>
          <cell r="N99">
            <v>0</v>
          </cell>
          <cell r="O99">
            <v>12951.27</v>
          </cell>
          <cell r="P99">
            <v>863.42</v>
          </cell>
          <cell r="Q99">
            <v>10707</v>
          </cell>
          <cell r="R99">
            <v>1.2096077332586159</v>
          </cell>
        </row>
        <row r="100">
          <cell r="A100">
            <v>7705</v>
          </cell>
          <cell r="B100">
            <v>15</v>
          </cell>
          <cell r="C100" t="str">
            <v>LOS NUNOS</v>
          </cell>
          <cell r="D100" t="str">
            <v>conv</v>
          </cell>
          <cell r="E100" t="str">
            <v>GIRASOL</v>
          </cell>
          <cell r="F100" t="str">
            <v>CF19</v>
          </cell>
          <cell r="G100">
            <v>0</v>
          </cell>
          <cell r="H100">
            <v>0</v>
          </cell>
          <cell r="I100">
            <v>0</v>
          </cell>
          <cell r="J100">
            <v>0</v>
          </cell>
          <cell r="K100">
            <v>0</v>
          </cell>
          <cell r="L100">
            <v>0</v>
          </cell>
          <cell r="M100">
            <v>0</v>
          </cell>
          <cell r="N100">
            <v>563.66</v>
          </cell>
          <cell r="O100">
            <v>563.66</v>
          </cell>
          <cell r="P100">
            <v>37.58</v>
          </cell>
          <cell r="Q100">
            <v>7542</v>
          </cell>
          <cell r="R100">
            <v>7.4736144258817291E-2</v>
          </cell>
        </row>
        <row r="101">
          <cell r="F101" t="str">
            <v>Promedio CF19</v>
          </cell>
          <cell r="R101">
            <v>1.0356779605300719</v>
          </cell>
        </row>
        <row r="102">
          <cell r="A102">
            <v>132</v>
          </cell>
          <cell r="B102">
            <v>50</v>
          </cell>
          <cell r="C102" t="str">
            <v>CARMEN</v>
          </cell>
          <cell r="D102" t="str">
            <v>conv</v>
          </cell>
          <cell r="E102" t="str">
            <v>GIRASOL</v>
          </cell>
          <cell r="F102" t="str">
            <v>CF21</v>
          </cell>
          <cell r="G102">
            <v>0</v>
          </cell>
          <cell r="H102">
            <v>68</v>
          </cell>
          <cell r="I102">
            <v>17643.12</v>
          </cell>
          <cell r="J102">
            <v>1791.62</v>
          </cell>
          <cell r="K102">
            <v>4014.89</v>
          </cell>
          <cell r="L102">
            <v>1567.01</v>
          </cell>
          <cell r="M102">
            <v>0</v>
          </cell>
          <cell r="N102">
            <v>200.07</v>
          </cell>
          <cell r="O102">
            <v>25284.71</v>
          </cell>
          <cell r="P102">
            <v>505.69</v>
          </cell>
          <cell r="Q102">
            <v>19260</v>
          </cell>
          <cell r="R102">
            <v>1.3128094496365523</v>
          </cell>
        </row>
        <row r="103">
          <cell r="A103">
            <v>212</v>
          </cell>
          <cell r="B103">
            <v>123</v>
          </cell>
          <cell r="C103" t="str">
            <v>EL ABOLENGO</v>
          </cell>
          <cell r="D103" t="str">
            <v>conv</v>
          </cell>
          <cell r="E103" t="str">
            <v>GIRASOL</v>
          </cell>
          <cell r="F103" t="str">
            <v>CF21</v>
          </cell>
          <cell r="G103">
            <v>0</v>
          </cell>
          <cell r="H103">
            <v>153</v>
          </cell>
          <cell r="I103">
            <v>33245.85</v>
          </cell>
          <cell r="J103">
            <v>0</v>
          </cell>
          <cell r="K103">
            <v>3756.2</v>
          </cell>
          <cell r="L103">
            <v>1466.05</v>
          </cell>
          <cell r="M103">
            <v>0</v>
          </cell>
          <cell r="N103">
            <v>689.71</v>
          </cell>
          <cell r="O103">
            <v>39310.81</v>
          </cell>
          <cell r="P103">
            <v>319.60000000000002</v>
          </cell>
          <cell r="Q103">
            <v>33801</v>
          </cell>
          <cell r="R103">
            <v>1.16300730747611</v>
          </cell>
        </row>
        <row r="104">
          <cell r="A104">
            <v>1113</v>
          </cell>
          <cell r="B104">
            <v>75</v>
          </cell>
          <cell r="C104" t="str">
            <v>LA BARRANCOSA1</v>
          </cell>
          <cell r="D104" t="str">
            <v>conv</v>
          </cell>
          <cell r="E104" t="str">
            <v>GIRASOL</v>
          </cell>
          <cell r="F104" t="str">
            <v>CF21</v>
          </cell>
          <cell r="G104">
            <v>0</v>
          </cell>
          <cell r="H104">
            <v>92.19</v>
          </cell>
          <cell r="I104">
            <v>18466</v>
          </cell>
          <cell r="J104">
            <v>4490.99</v>
          </cell>
          <cell r="K104">
            <v>1624.58</v>
          </cell>
          <cell r="L104">
            <v>634.09</v>
          </cell>
          <cell r="M104">
            <v>0</v>
          </cell>
          <cell r="N104">
            <v>430.92</v>
          </cell>
          <cell r="O104">
            <v>25738.77</v>
          </cell>
          <cell r="P104">
            <v>343.18</v>
          </cell>
          <cell r="Q104">
            <v>22732</v>
          </cell>
          <cell r="R104">
            <v>1.1322703677635053</v>
          </cell>
        </row>
        <row r="105">
          <cell r="A105">
            <v>1120</v>
          </cell>
          <cell r="B105">
            <v>70</v>
          </cell>
          <cell r="C105" t="str">
            <v>LA BARRANCOSA1</v>
          </cell>
          <cell r="D105" t="str">
            <v>arren</v>
          </cell>
          <cell r="E105" t="str">
            <v>GIRASOL</v>
          </cell>
          <cell r="F105" t="str">
            <v>CF21</v>
          </cell>
          <cell r="G105">
            <v>5697.25</v>
          </cell>
          <cell r="H105">
            <v>7199.58</v>
          </cell>
          <cell r="I105">
            <v>10725</v>
          </cell>
          <cell r="J105">
            <v>3893.79</v>
          </cell>
          <cell r="K105">
            <v>1189.98</v>
          </cell>
          <cell r="L105">
            <v>464.46</v>
          </cell>
          <cell r="M105">
            <v>975.78</v>
          </cell>
          <cell r="N105">
            <v>338.27</v>
          </cell>
          <cell r="O105">
            <v>30484.11</v>
          </cell>
          <cell r="P105">
            <v>435.49</v>
          </cell>
          <cell r="Q105">
            <v>29497</v>
          </cell>
          <cell r="R105">
            <v>1.033464759128047</v>
          </cell>
        </row>
        <row r="106">
          <cell r="A106">
            <v>2004</v>
          </cell>
          <cell r="B106">
            <v>71</v>
          </cell>
          <cell r="C106" t="str">
            <v>CINCO HERMANOS</v>
          </cell>
          <cell r="D106" t="str">
            <v>arren</v>
          </cell>
          <cell r="E106" t="str">
            <v>GIRASOL</v>
          </cell>
          <cell r="F106" t="str">
            <v>CF21</v>
          </cell>
          <cell r="G106">
            <v>6772.68</v>
          </cell>
          <cell r="H106">
            <v>6452.97</v>
          </cell>
          <cell r="I106">
            <v>10650</v>
          </cell>
          <cell r="J106">
            <v>4362.2</v>
          </cell>
          <cell r="K106">
            <v>2359.2600000000002</v>
          </cell>
          <cell r="L106">
            <v>920.82</v>
          </cell>
          <cell r="M106">
            <v>1088.8599999999999</v>
          </cell>
          <cell r="N106">
            <v>162.94999999999999</v>
          </cell>
          <cell r="O106">
            <v>32769.74</v>
          </cell>
          <cell r="P106">
            <v>461.55</v>
          </cell>
          <cell r="Q106">
            <v>31117</v>
          </cell>
          <cell r="R106">
            <v>1.0531137320435775</v>
          </cell>
        </row>
        <row r="107">
          <cell r="A107">
            <v>2005</v>
          </cell>
          <cell r="B107">
            <v>105</v>
          </cell>
          <cell r="C107" t="str">
            <v>CINCO HERMANOS</v>
          </cell>
          <cell r="D107" t="str">
            <v>arren</v>
          </cell>
          <cell r="E107" t="str">
            <v>GIRASOL</v>
          </cell>
          <cell r="F107" t="str">
            <v>CF21</v>
          </cell>
          <cell r="G107">
            <v>10399.19</v>
          </cell>
          <cell r="H107">
            <v>9049.89</v>
          </cell>
          <cell r="I107">
            <v>15750</v>
          </cell>
          <cell r="J107">
            <v>7524.8</v>
          </cell>
          <cell r="K107">
            <v>2659.34</v>
          </cell>
          <cell r="L107">
            <v>1037.94</v>
          </cell>
          <cell r="M107">
            <v>1610.28</v>
          </cell>
          <cell r="N107">
            <v>376.8</v>
          </cell>
          <cell r="O107">
            <v>48408.24</v>
          </cell>
          <cell r="P107">
            <v>461.03</v>
          </cell>
          <cell r="Q107">
            <v>46396</v>
          </cell>
          <cell r="R107">
            <v>1.0433709802569187</v>
          </cell>
        </row>
        <row r="108">
          <cell r="A108">
            <v>2030</v>
          </cell>
          <cell r="B108">
            <v>126</v>
          </cell>
          <cell r="C108" t="str">
            <v>CINCO HERMANOS</v>
          </cell>
          <cell r="D108" t="str">
            <v>arren</v>
          </cell>
          <cell r="E108" t="str">
            <v>GIRASOL</v>
          </cell>
          <cell r="F108" t="str">
            <v>CF21</v>
          </cell>
          <cell r="G108">
            <v>12608.44</v>
          </cell>
          <cell r="H108">
            <v>10697.24</v>
          </cell>
          <cell r="I108">
            <v>18900</v>
          </cell>
          <cell r="J108">
            <v>7124.94</v>
          </cell>
          <cell r="K108">
            <v>2235.09</v>
          </cell>
          <cell r="L108">
            <v>872.35</v>
          </cell>
          <cell r="M108">
            <v>1932.34</v>
          </cell>
          <cell r="N108">
            <v>364.21</v>
          </cell>
          <cell r="O108">
            <v>54734.61</v>
          </cell>
          <cell r="P108">
            <v>434.4</v>
          </cell>
          <cell r="Q108">
            <v>51330</v>
          </cell>
          <cell r="R108">
            <v>1.0663278784336645</v>
          </cell>
        </row>
        <row r="109">
          <cell r="A109">
            <v>2071</v>
          </cell>
          <cell r="B109">
            <v>50</v>
          </cell>
          <cell r="C109" t="str">
            <v>CINCO HERMANOS</v>
          </cell>
          <cell r="D109" t="str">
            <v>arren</v>
          </cell>
          <cell r="E109" t="str">
            <v>GIRASOL</v>
          </cell>
          <cell r="F109" t="str">
            <v>CF21</v>
          </cell>
          <cell r="G109">
            <v>4920.38</v>
          </cell>
          <cell r="H109">
            <v>5076.01</v>
          </cell>
          <cell r="I109">
            <v>7500</v>
          </cell>
          <cell r="J109">
            <v>3583.24</v>
          </cell>
          <cell r="K109">
            <v>1417.63</v>
          </cell>
          <cell r="L109">
            <v>553.29999999999995</v>
          </cell>
          <cell r="M109">
            <v>766.8</v>
          </cell>
          <cell r="N109">
            <v>141.94999999999999</v>
          </cell>
          <cell r="O109">
            <v>23959.31</v>
          </cell>
          <cell r="P109">
            <v>479.19</v>
          </cell>
          <cell r="Q109">
            <v>28271</v>
          </cell>
          <cell r="R109">
            <v>0.84748717767323412</v>
          </cell>
        </row>
        <row r="110">
          <cell r="A110">
            <v>2201</v>
          </cell>
          <cell r="B110">
            <v>21</v>
          </cell>
          <cell r="C110" t="str">
            <v>PELLEGRINI</v>
          </cell>
          <cell r="D110" t="str">
            <v>conv</v>
          </cell>
          <cell r="E110" t="str">
            <v>GIRASOL</v>
          </cell>
          <cell r="F110" t="str">
            <v>CF21</v>
          </cell>
          <cell r="G110">
            <v>0</v>
          </cell>
          <cell r="H110">
            <v>3758.28</v>
          </cell>
          <cell r="I110">
            <v>9849.5</v>
          </cell>
          <cell r="J110">
            <v>0</v>
          </cell>
          <cell r="K110">
            <v>434.6</v>
          </cell>
          <cell r="L110">
            <v>169.62</v>
          </cell>
          <cell r="M110">
            <v>0</v>
          </cell>
          <cell r="N110">
            <v>186.1</v>
          </cell>
          <cell r="O110">
            <v>14398.1</v>
          </cell>
          <cell r="P110">
            <v>685.62</v>
          </cell>
          <cell r="Q110">
            <v>13400</v>
          </cell>
          <cell r="R110">
            <v>1.0744850746268657</v>
          </cell>
        </row>
        <row r="111">
          <cell r="A111">
            <v>2207</v>
          </cell>
          <cell r="B111">
            <v>6</v>
          </cell>
          <cell r="C111" t="str">
            <v>PELLEGRINI</v>
          </cell>
          <cell r="D111" t="str">
            <v>conv</v>
          </cell>
          <cell r="E111" t="str">
            <v>GIRASOL</v>
          </cell>
          <cell r="F111" t="str">
            <v>CF21</v>
          </cell>
          <cell r="G111">
            <v>0</v>
          </cell>
          <cell r="H111">
            <v>60.07</v>
          </cell>
          <cell r="I111">
            <v>7240</v>
          </cell>
          <cell r="J111">
            <v>0</v>
          </cell>
          <cell r="K111">
            <v>72.430000000000007</v>
          </cell>
          <cell r="L111">
            <v>28.27</v>
          </cell>
          <cell r="M111">
            <v>0</v>
          </cell>
          <cell r="N111">
            <v>76</v>
          </cell>
          <cell r="O111">
            <v>7476.77</v>
          </cell>
          <cell r="P111">
            <v>1246.1300000000001</v>
          </cell>
          <cell r="Q111">
            <v>3600</v>
          </cell>
          <cell r="R111">
            <v>2.0768805555555558</v>
          </cell>
        </row>
        <row r="112">
          <cell r="A112">
            <v>2209</v>
          </cell>
          <cell r="B112">
            <v>8</v>
          </cell>
          <cell r="C112" t="str">
            <v>PELLEGRINI</v>
          </cell>
          <cell r="D112" t="str">
            <v>conv</v>
          </cell>
          <cell r="E112" t="str">
            <v>GIRASOL</v>
          </cell>
          <cell r="F112" t="str">
            <v>CF21</v>
          </cell>
          <cell r="G112">
            <v>0</v>
          </cell>
          <cell r="H112">
            <v>56.83</v>
          </cell>
          <cell r="I112">
            <v>3978.03</v>
          </cell>
          <cell r="J112">
            <v>0</v>
          </cell>
          <cell r="K112">
            <v>434.6</v>
          </cell>
          <cell r="L112">
            <v>169.62</v>
          </cell>
          <cell r="M112">
            <v>0</v>
          </cell>
          <cell r="N112">
            <v>108.6</v>
          </cell>
          <cell r="O112">
            <v>4747.68</v>
          </cell>
          <cell r="P112">
            <v>593.46</v>
          </cell>
          <cell r="Q112">
            <v>4833</v>
          </cell>
          <cell r="R112">
            <v>0.98234636871508385</v>
          </cell>
        </row>
        <row r="113">
          <cell r="A113">
            <v>2211</v>
          </cell>
          <cell r="B113">
            <v>5</v>
          </cell>
          <cell r="C113" t="str">
            <v>PELLEGRINI</v>
          </cell>
          <cell r="D113" t="str">
            <v>conv</v>
          </cell>
          <cell r="E113" t="str">
            <v>GIRASOL</v>
          </cell>
          <cell r="F113" t="str">
            <v>CF21</v>
          </cell>
          <cell r="G113">
            <v>0</v>
          </cell>
          <cell r="H113">
            <v>19.48</v>
          </cell>
          <cell r="I113">
            <v>3978.03</v>
          </cell>
          <cell r="J113">
            <v>0</v>
          </cell>
          <cell r="K113">
            <v>362.17</v>
          </cell>
          <cell r="L113">
            <v>141.35</v>
          </cell>
          <cell r="M113">
            <v>0</v>
          </cell>
          <cell r="N113">
            <v>133.11000000000001</v>
          </cell>
          <cell r="O113">
            <v>4634.1400000000003</v>
          </cell>
          <cell r="P113">
            <v>926.83</v>
          </cell>
          <cell r="Q113">
            <v>3022</v>
          </cell>
          <cell r="R113">
            <v>1.5334679020516215</v>
          </cell>
        </row>
        <row r="114">
          <cell r="A114">
            <v>2212</v>
          </cell>
          <cell r="B114">
            <v>10</v>
          </cell>
          <cell r="C114" t="str">
            <v>PELLEGRINI</v>
          </cell>
          <cell r="D114" t="str">
            <v>conv</v>
          </cell>
          <cell r="E114" t="str">
            <v>GIRASOL</v>
          </cell>
          <cell r="F114" t="str">
            <v>CF21</v>
          </cell>
          <cell r="G114">
            <v>0</v>
          </cell>
          <cell r="H114">
            <v>64.94</v>
          </cell>
          <cell r="I114">
            <v>0</v>
          </cell>
          <cell r="J114">
            <v>0</v>
          </cell>
          <cell r="K114">
            <v>434.6</v>
          </cell>
          <cell r="L114">
            <v>169.62</v>
          </cell>
          <cell r="M114">
            <v>0</v>
          </cell>
          <cell r="N114">
            <v>0</v>
          </cell>
          <cell r="O114">
            <v>669.16</v>
          </cell>
          <cell r="P114">
            <v>66.92</v>
          </cell>
          <cell r="Q114">
            <v>3640</v>
          </cell>
          <cell r="R114">
            <v>0.18383516483516482</v>
          </cell>
        </row>
        <row r="115">
          <cell r="A115">
            <v>2348</v>
          </cell>
          <cell r="B115">
            <v>70</v>
          </cell>
          <cell r="C115" t="str">
            <v>LA BARRANCOSA2</v>
          </cell>
          <cell r="D115" t="str">
            <v>conv</v>
          </cell>
          <cell r="E115" t="str">
            <v>GIRASOL</v>
          </cell>
          <cell r="F115" t="str">
            <v>CF21</v>
          </cell>
          <cell r="G115">
            <v>0</v>
          </cell>
          <cell r="H115">
            <v>1284.81</v>
          </cell>
          <cell r="I115">
            <v>47631.78</v>
          </cell>
          <cell r="J115">
            <v>5016.53</v>
          </cell>
          <cell r="K115">
            <v>2173.02</v>
          </cell>
          <cell r="L115">
            <v>848.12</v>
          </cell>
          <cell r="M115">
            <v>0</v>
          </cell>
          <cell r="N115">
            <v>431.82</v>
          </cell>
          <cell r="O115">
            <v>57386.080000000002</v>
          </cell>
          <cell r="P115">
            <v>819.8</v>
          </cell>
          <cell r="Q115">
            <v>52488</v>
          </cell>
          <cell r="R115">
            <v>1.0933180917543057</v>
          </cell>
        </row>
        <row r="116">
          <cell r="A116">
            <v>3201</v>
          </cell>
          <cell r="B116">
            <v>90</v>
          </cell>
          <cell r="C116" t="str">
            <v>EL CENCERRO</v>
          </cell>
          <cell r="D116" t="str">
            <v>conv</v>
          </cell>
          <cell r="E116" t="str">
            <v>GIRASOL</v>
          </cell>
          <cell r="F116" t="str">
            <v>CF21</v>
          </cell>
          <cell r="G116">
            <v>0</v>
          </cell>
          <cell r="H116">
            <v>636.5</v>
          </cell>
          <cell r="I116">
            <v>39414.400000000001</v>
          </cell>
          <cell r="J116">
            <v>4767.28</v>
          </cell>
          <cell r="K116">
            <v>1937.08</v>
          </cell>
          <cell r="L116">
            <v>756.03</v>
          </cell>
          <cell r="M116">
            <v>0</v>
          </cell>
          <cell r="N116">
            <v>805.06</v>
          </cell>
          <cell r="O116">
            <v>48316.35</v>
          </cell>
          <cell r="P116">
            <v>536.85</v>
          </cell>
          <cell r="Q116">
            <v>43551</v>
          </cell>
          <cell r="R116">
            <v>1.1094199903561341</v>
          </cell>
        </row>
        <row r="117">
          <cell r="A117">
            <v>3313</v>
          </cell>
          <cell r="B117">
            <v>20</v>
          </cell>
          <cell r="C117" t="str">
            <v>EL GAUCHO</v>
          </cell>
          <cell r="D117" t="str">
            <v>arren</v>
          </cell>
          <cell r="E117" t="str">
            <v>GIRASOL</v>
          </cell>
          <cell r="F117" t="str">
            <v>CF21</v>
          </cell>
          <cell r="G117">
            <v>1701.72</v>
          </cell>
          <cell r="H117">
            <v>1165.6199999999999</v>
          </cell>
          <cell r="I117">
            <v>3000</v>
          </cell>
          <cell r="J117">
            <v>953.44</v>
          </cell>
          <cell r="K117">
            <v>351.82</v>
          </cell>
          <cell r="L117">
            <v>137.31</v>
          </cell>
          <cell r="M117">
            <v>423.92</v>
          </cell>
          <cell r="N117">
            <v>172</v>
          </cell>
          <cell r="O117">
            <v>7905.83</v>
          </cell>
          <cell r="P117">
            <v>395.29</v>
          </cell>
          <cell r="Q117">
            <v>7138</v>
          </cell>
          <cell r="R117">
            <v>1.1075693471560661</v>
          </cell>
        </row>
        <row r="118">
          <cell r="A118">
            <v>3321</v>
          </cell>
          <cell r="B118">
            <v>55</v>
          </cell>
          <cell r="C118" t="str">
            <v>EL GAUCHO</v>
          </cell>
          <cell r="D118" t="str">
            <v>arren</v>
          </cell>
          <cell r="E118" t="str">
            <v>GIRASOL</v>
          </cell>
          <cell r="F118" t="str">
            <v>CF21</v>
          </cell>
          <cell r="G118">
            <v>4945.6899999999996</v>
          </cell>
          <cell r="H118">
            <v>4139.92</v>
          </cell>
          <cell r="I118">
            <v>8250</v>
          </cell>
          <cell r="J118">
            <v>2913.34</v>
          </cell>
          <cell r="K118">
            <v>745.03</v>
          </cell>
          <cell r="L118">
            <v>290.77999999999997</v>
          </cell>
          <cell r="M118">
            <v>1165.78</v>
          </cell>
          <cell r="N118">
            <v>497.46</v>
          </cell>
          <cell r="O118">
            <v>22948</v>
          </cell>
          <cell r="P118">
            <v>417.24</v>
          </cell>
          <cell r="Q118">
            <v>21680</v>
          </cell>
          <cell r="R118">
            <v>1.0584870848708487</v>
          </cell>
        </row>
        <row r="119">
          <cell r="A119">
            <v>3325</v>
          </cell>
          <cell r="B119">
            <v>84</v>
          </cell>
          <cell r="C119" t="str">
            <v>EL GAUCHO</v>
          </cell>
          <cell r="D119" t="str">
            <v>arren</v>
          </cell>
          <cell r="E119" t="str">
            <v>GIRASOL</v>
          </cell>
          <cell r="F119" t="str">
            <v>CF21</v>
          </cell>
          <cell r="G119">
            <v>7416.52</v>
          </cell>
          <cell r="H119">
            <v>6393.31</v>
          </cell>
          <cell r="I119">
            <v>12600</v>
          </cell>
          <cell r="J119">
            <v>4237.58</v>
          </cell>
          <cell r="K119">
            <v>1852.24</v>
          </cell>
          <cell r="L119">
            <v>722.93</v>
          </cell>
          <cell r="M119">
            <v>1470</v>
          </cell>
          <cell r="N119">
            <v>489.54</v>
          </cell>
          <cell r="O119">
            <v>35182.120000000003</v>
          </cell>
          <cell r="P119">
            <v>418.83</v>
          </cell>
          <cell r="Q119">
            <v>41510</v>
          </cell>
          <cell r="R119">
            <v>0.84755769694049632</v>
          </cell>
        </row>
        <row r="120">
          <cell r="A120">
            <v>3421</v>
          </cell>
          <cell r="B120">
            <v>53</v>
          </cell>
          <cell r="C120" t="str">
            <v>SANTA MARIA</v>
          </cell>
          <cell r="D120" t="str">
            <v>arren</v>
          </cell>
          <cell r="E120" t="str">
            <v>GIRASOL</v>
          </cell>
          <cell r="F120" t="str">
            <v>CF21</v>
          </cell>
          <cell r="G120">
            <v>4768.1400000000003</v>
          </cell>
          <cell r="H120">
            <v>3798.91</v>
          </cell>
          <cell r="I120">
            <v>8215</v>
          </cell>
          <cell r="J120">
            <v>2736.76</v>
          </cell>
          <cell r="K120">
            <v>1386.59</v>
          </cell>
          <cell r="L120">
            <v>541.20000000000005</v>
          </cell>
          <cell r="M120">
            <v>973.75</v>
          </cell>
          <cell r="N120">
            <v>695.6</v>
          </cell>
          <cell r="O120">
            <v>23115.95</v>
          </cell>
          <cell r="P120">
            <v>436.15</v>
          </cell>
          <cell r="Q120">
            <v>13848</v>
          </cell>
          <cell r="R120">
            <v>1.6692627094165222</v>
          </cell>
        </row>
        <row r="121">
          <cell r="A121">
            <v>3423</v>
          </cell>
          <cell r="B121">
            <v>57</v>
          </cell>
          <cell r="C121" t="str">
            <v>SANTA MARIA</v>
          </cell>
          <cell r="D121" t="str">
            <v>arren</v>
          </cell>
          <cell r="E121" t="str">
            <v>GIRASOL</v>
          </cell>
          <cell r="F121" t="str">
            <v>CF21</v>
          </cell>
          <cell r="G121">
            <v>5094.25</v>
          </cell>
          <cell r="H121">
            <v>5066.88</v>
          </cell>
          <cell r="I121">
            <v>8835</v>
          </cell>
          <cell r="J121">
            <v>3001.62</v>
          </cell>
          <cell r="K121">
            <v>2048.83</v>
          </cell>
          <cell r="L121">
            <v>799.65</v>
          </cell>
          <cell r="M121">
            <v>1047.5</v>
          </cell>
          <cell r="N121">
            <v>443.56</v>
          </cell>
          <cell r="O121">
            <v>26337.29</v>
          </cell>
          <cell r="P121">
            <v>462.06</v>
          </cell>
          <cell r="Q121">
            <v>10000</v>
          </cell>
          <cell r="R121">
            <v>2.6337290000000002</v>
          </cell>
        </row>
        <row r="122">
          <cell r="A122">
            <v>4103</v>
          </cell>
          <cell r="B122">
            <v>36</v>
          </cell>
          <cell r="C122" t="str">
            <v>EL MARABU</v>
          </cell>
          <cell r="D122" t="str">
            <v>arren</v>
          </cell>
          <cell r="E122" t="str">
            <v>GIRASOL</v>
          </cell>
          <cell r="F122" t="str">
            <v>CF21</v>
          </cell>
          <cell r="G122">
            <v>3565.56</v>
          </cell>
          <cell r="H122">
            <v>2841.95</v>
          </cell>
          <cell r="I122">
            <v>5040</v>
          </cell>
          <cell r="J122">
            <v>1906.91</v>
          </cell>
          <cell r="K122">
            <v>724.34</v>
          </cell>
          <cell r="L122">
            <v>282.70999999999998</v>
          </cell>
          <cell r="M122">
            <v>533.85</v>
          </cell>
          <cell r="N122">
            <v>486.57</v>
          </cell>
          <cell r="O122">
            <v>15381.89</v>
          </cell>
          <cell r="P122">
            <v>427.27</v>
          </cell>
          <cell r="Q122">
            <v>15144</v>
          </cell>
          <cell r="R122">
            <v>1.0157085314315901</v>
          </cell>
        </row>
        <row r="123">
          <cell r="A123">
            <v>4104</v>
          </cell>
          <cell r="B123">
            <v>36</v>
          </cell>
          <cell r="C123" t="str">
            <v>EL MARABU</v>
          </cell>
          <cell r="D123" t="str">
            <v>arren</v>
          </cell>
          <cell r="E123" t="str">
            <v>GIRASOL</v>
          </cell>
          <cell r="F123" t="str">
            <v>CF21</v>
          </cell>
          <cell r="G123">
            <v>3736.24</v>
          </cell>
          <cell r="H123">
            <v>3905.59</v>
          </cell>
          <cell r="I123">
            <v>5040</v>
          </cell>
          <cell r="J123">
            <v>1906.91</v>
          </cell>
          <cell r="K123">
            <v>724.34</v>
          </cell>
          <cell r="L123">
            <v>282.70999999999998</v>
          </cell>
          <cell r="M123">
            <v>533.85</v>
          </cell>
          <cell r="N123">
            <v>0</v>
          </cell>
          <cell r="O123">
            <v>16129.64</v>
          </cell>
          <cell r="P123">
            <v>448.05</v>
          </cell>
          <cell r="Q123">
            <v>14387</v>
          </cell>
          <cell r="R123">
            <v>1.1211260165427122</v>
          </cell>
        </row>
        <row r="124">
          <cell r="A124">
            <v>4106</v>
          </cell>
          <cell r="B124">
            <v>66</v>
          </cell>
          <cell r="C124" t="str">
            <v>EL MARABU</v>
          </cell>
          <cell r="D124" t="str">
            <v>arren</v>
          </cell>
          <cell r="E124" t="str">
            <v>GIRASOL</v>
          </cell>
          <cell r="F124" t="str">
            <v>CF21</v>
          </cell>
          <cell r="G124">
            <v>6366.58</v>
          </cell>
          <cell r="H124">
            <v>4170.74</v>
          </cell>
          <cell r="I124">
            <v>9240</v>
          </cell>
          <cell r="J124">
            <v>2690.03</v>
          </cell>
          <cell r="K124">
            <v>1448.67</v>
          </cell>
          <cell r="L124">
            <v>565.41999999999996</v>
          </cell>
          <cell r="M124">
            <v>975.3</v>
          </cell>
          <cell r="N124">
            <v>467.28</v>
          </cell>
          <cell r="O124">
            <v>25924.02</v>
          </cell>
          <cell r="P124">
            <v>392.79</v>
          </cell>
          <cell r="Q124">
            <v>18960</v>
          </cell>
          <cell r="R124">
            <v>1.3673006329113924</v>
          </cell>
        </row>
        <row r="125">
          <cell r="A125">
            <v>4151</v>
          </cell>
          <cell r="B125">
            <v>65</v>
          </cell>
          <cell r="C125" t="str">
            <v>EL MARABU</v>
          </cell>
          <cell r="D125" t="str">
            <v>arren</v>
          </cell>
          <cell r="E125" t="str">
            <v>GIRASOL</v>
          </cell>
          <cell r="F125" t="str">
            <v>CF21</v>
          </cell>
          <cell r="G125">
            <v>6742.25</v>
          </cell>
          <cell r="H125">
            <v>4631.16</v>
          </cell>
          <cell r="I125">
            <v>9100</v>
          </cell>
          <cell r="J125">
            <v>3443.02</v>
          </cell>
          <cell r="K125">
            <v>1841.88</v>
          </cell>
          <cell r="L125">
            <v>718.89</v>
          </cell>
          <cell r="M125">
            <v>960.75</v>
          </cell>
          <cell r="N125">
            <v>532.49</v>
          </cell>
          <cell r="O125">
            <v>27970.44</v>
          </cell>
          <cell r="P125">
            <v>430.31</v>
          </cell>
          <cell r="Q125">
            <v>21343</v>
          </cell>
          <cell r="R125">
            <v>1.3105205453778757</v>
          </cell>
        </row>
        <row r="126">
          <cell r="A126">
            <v>4182</v>
          </cell>
          <cell r="B126">
            <v>25</v>
          </cell>
          <cell r="C126" t="str">
            <v>EL MARABU</v>
          </cell>
          <cell r="D126" t="str">
            <v>conv</v>
          </cell>
          <cell r="E126" t="str">
            <v>GIRASOL</v>
          </cell>
          <cell r="F126" t="str">
            <v>CF21</v>
          </cell>
          <cell r="G126">
            <v>0</v>
          </cell>
          <cell r="H126">
            <v>835.15</v>
          </cell>
          <cell r="I126">
            <v>7184</v>
          </cell>
          <cell r="J126">
            <v>1483.15</v>
          </cell>
          <cell r="K126">
            <v>0</v>
          </cell>
          <cell r="L126">
            <v>0</v>
          </cell>
          <cell r="M126">
            <v>0</v>
          </cell>
          <cell r="N126">
            <v>404.3</v>
          </cell>
          <cell r="O126">
            <v>9906.6</v>
          </cell>
          <cell r="P126">
            <v>396.26</v>
          </cell>
          <cell r="Q126">
            <v>8980</v>
          </cell>
          <cell r="R126">
            <v>1.103184855233853</v>
          </cell>
        </row>
        <row r="127">
          <cell r="A127">
            <v>4423</v>
          </cell>
          <cell r="B127">
            <v>120</v>
          </cell>
          <cell r="C127" t="str">
            <v>STA.AURELIA</v>
          </cell>
          <cell r="D127" t="str">
            <v>conv</v>
          </cell>
          <cell r="E127" t="str">
            <v>GIRASOL</v>
          </cell>
          <cell r="F127" t="str">
            <v>CF21</v>
          </cell>
          <cell r="G127">
            <v>0</v>
          </cell>
          <cell r="H127">
            <v>222.3</v>
          </cell>
          <cell r="I127">
            <v>35820.17</v>
          </cell>
          <cell r="J127">
            <v>8599.77</v>
          </cell>
          <cell r="K127">
            <v>6705.28</v>
          </cell>
          <cell r="L127">
            <v>2617.08</v>
          </cell>
          <cell r="M127">
            <v>0</v>
          </cell>
          <cell r="N127">
            <v>980.96</v>
          </cell>
          <cell r="O127">
            <v>54945.56</v>
          </cell>
          <cell r="P127">
            <v>457.88</v>
          </cell>
          <cell r="Q127">
            <v>46004</v>
          </cell>
          <cell r="R127">
            <v>1.1943648378401877</v>
          </cell>
        </row>
        <row r="128">
          <cell r="A128">
            <v>5104</v>
          </cell>
          <cell r="B128">
            <v>80</v>
          </cell>
          <cell r="C128" t="str">
            <v>LA BLANQUEADA</v>
          </cell>
          <cell r="D128" t="str">
            <v>conv</v>
          </cell>
          <cell r="E128" t="str">
            <v>GIRASOL</v>
          </cell>
          <cell r="F128" t="str">
            <v>CF21</v>
          </cell>
          <cell r="G128">
            <v>0</v>
          </cell>
          <cell r="H128">
            <v>51.3</v>
          </cell>
          <cell r="I128">
            <v>33524.410000000003</v>
          </cell>
          <cell r="J128">
            <v>6688.71</v>
          </cell>
          <cell r="K128">
            <v>2367.54</v>
          </cell>
          <cell r="L128">
            <v>924.05</v>
          </cell>
          <cell r="M128">
            <v>0</v>
          </cell>
          <cell r="N128">
            <v>944.24</v>
          </cell>
          <cell r="O128">
            <v>44500.25</v>
          </cell>
          <cell r="P128">
            <v>556.25</v>
          </cell>
          <cell r="Q128">
            <v>41620</v>
          </cell>
          <cell r="R128">
            <v>1.0692035079288804</v>
          </cell>
        </row>
        <row r="129">
          <cell r="A129">
            <v>5108</v>
          </cell>
          <cell r="B129">
            <v>76</v>
          </cell>
          <cell r="C129" t="str">
            <v>LA BLANQUEADA</v>
          </cell>
          <cell r="D129" t="str">
            <v>conv</v>
          </cell>
          <cell r="E129" t="str">
            <v>GIRASOL</v>
          </cell>
          <cell r="F129" t="str">
            <v>CF21</v>
          </cell>
          <cell r="G129">
            <v>0</v>
          </cell>
          <cell r="H129">
            <v>0.09</v>
          </cell>
          <cell r="I129">
            <v>44982.32</v>
          </cell>
          <cell r="J129">
            <v>5446.52</v>
          </cell>
          <cell r="K129">
            <v>2230.9499999999998</v>
          </cell>
          <cell r="L129">
            <v>870.73</v>
          </cell>
          <cell r="M129">
            <v>0</v>
          </cell>
          <cell r="N129">
            <v>944.41</v>
          </cell>
          <cell r="O129">
            <v>54475.02</v>
          </cell>
          <cell r="P129">
            <v>716.78</v>
          </cell>
          <cell r="Q129">
            <v>51386</v>
          </cell>
          <cell r="R129">
            <v>1.0601140388432646</v>
          </cell>
        </row>
        <row r="130">
          <cell r="A130">
            <v>5109</v>
          </cell>
          <cell r="B130">
            <v>22</v>
          </cell>
          <cell r="C130" t="str">
            <v>LA BLANQUEADA</v>
          </cell>
          <cell r="D130" t="str">
            <v>conv</v>
          </cell>
          <cell r="E130" t="str">
            <v>GIRASOL</v>
          </cell>
          <cell r="F130" t="str">
            <v>CF21</v>
          </cell>
          <cell r="G130">
            <v>0</v>
          </cell>
          <cell r="H130">
            <v>51.3</v>
          </cell>
          <cell r="I130">
            <v>9364.24</v>
          </cell>
          <cell r="J130">
            <v>1385.67</v>
          </cell>
          <cell r="K130">
            <v>637.41999999999996</v>
          </cell>
          <cell r="L130">
            <v>248.78</v>
          </cell>
          <cell r="M130">
            <v>0</v>
          </cell>
          <cell r="N130">
            <v>0</v>
          </cell>
          <cell r="O130">
            <v>11687.41</v>
          </cell>
          <cell r="P130">
            <v>531.25</v>
          </cell>
          <cell r="Q130">
            <v>10909</v>
          </cell>
          <cell r="R130">
            <v>1.0713548446237051</v>
          </cell>
        </row>
        <row r="131">
          <cell r="A131">
            <v>5110</v>
          </cell>
          <cell r="B131">
            <v>25</v>
          </cell>
          <cell r="C131" t="str">
            <v>LA BLANQUEADA</v>
          </cell>
          <cell r="D131" t="str">
            <v>conv</v>
          </cell>
          <cell r="E131" t="str">
            <v>GIRASOL</v>
          </cell>
          <cell r="F131" t="str">
            <v>CF21</v>
          </cell>
          <cell r="G131">
            <v>0</v>
          </cell>
          <cell r="H131">
            <v>51.3</v>
          </cell>
          <cell r="I131">
            <v>11193.56</v>
          </cell>
          <cell r="J131">
            <v>1791.62</v>
          </cell>
          <cell r="K131">
            <v>728.48</v>
          </cell>
          <cell r="L131">
            <v>284.32</v>
          </cell>
          <cell r="M131">
            <v>0</v>
          </cell>
          <cell r="N131">
            <v>696.45</v>
          </cell>
          <cell r="O131">
            <v>14745.73</v>
          </cell>
          <cell r="P131">
            <v>589.83000000000004</v>
          </cell>
          <cell r="Q131">
            <v>13150</v>
          </cell>
          <cell r="R131">
            <v>1.1213482889733839</v>
          </cell>
        </row>
        <row r="132">
          <cell r="A132">
            <v>5111</v>
          </cell>
          <cell r="B132">
            <v>27</v>
          </cell>
          <cell r="C132" t="str">
            <v>LA BLANQUEADA</v>
          </cell>
          <cell r="D132" t="str">
            <v>conv</v>
          </cell>
          <cell r="E132" t="str">
            <v>GIRASOL</v>
          </cell>
          <cell r="F132" t="str">
            <v>CF21</v>
          </cell>
          <cell r="G132">
            <v>0</v>
          </cell>
          <cell r="H132">
            <v>51.3</v>
          </cell>
          <cell r="I132">
            <v>12115.01</v>
          </cell>
          <cell r="J132">
            <v>1620.25</v>
          </cell>
          <cell r="K132">
            <v>318.7</v>
          </cell>
          <cell r="L132">
            <v>124.39</v>
          </cell>
          <cell r="M132">
            <v>0</v>
          </cell>
          <cell r="N132">
            <v>0</v>
          </cell>
          <cell r="O132">
            <v>14229.65</v>
          </cell>
          <cell r="P132">
            <v>527.02</v>
          </cell>
          <cell r="Q132">
            <v>13920</v>
          </cell>
          <cell r="R132">
            <v>1.0222449712643678</v>
          </cell>
        </row>
        <row r="133">
          <cell r="A133">
            <v>5407</v>
          </cell>
          <cell r="B133">
            <v>37</v>
          </cell>
          <cell r="C133" t="str">
            <v>EL ABUELO</v>
          </cell>
          <cell r="D133" t="str">
            <v>arren</v>
          </cell>
          <cell r="E133" t="str">
            <v>GIRASOL</v>
          </cell>
          <cell r="F133" t="str">
            <v>CF21</v>
          </cell>
          <cell r="G133">
            <v>2918.58</v>
          </cell>
          <cell r="H133">
            <v>2476.5</v>
          </cell>
          <cell r="I133">
            <v>4255</v>
          </cell>
          <cell r="J133">
            <v>2651.61</v>
          </cell>
          <cell r="K133">
            <v>889.9</v>
          </cell>
          <cell r="L133">
            <v>347.32</v>
          </cell>
          <cell r="M133">
            <v>588</v>
          </cell>
          <cell r="N133">
            <v>0</v>
          </cell>
          <cell r="O133">
            <v>14126.91</v>
          </cell>
          <cell r="P133">
            <v>381.81</v>
          </cell>
          <cell r="Q133">
            <v>5899</v>
          </cell>
          <cell r="R133">
            <v>2.3947974232920832</v>
          </cell>
        </row>
        <row r="134">
          <cell r="A134">
            <v>5411</v>
          </cell>
          <cell r="B134">
            <v>19</v>
          </cell>
          <cell r="C134" t="str">
            <v>EL ABUELO</v>
          </cell>
          <cell r="D134" t="str">
            <v>arren</v>
          </cell>
          <cell r="E134" t="str">
            <v>GIRASOL</v>
          </cell>
          <cell r="F134" t="str">
            <v>CF21</v>
          </cell>
          <cell r="G134">
            <v>1348.15</v>
          </cell>
          <cell r="H134">
            <v>1248.53</v>
          </cell>
          <cell r="I134">
            <v>2185</v>
          </cell>
          <cell r="J134">
            <v>1361.62</v>
          </cell>
          <cell r="K134">
            <v>455.29</v>
          </cell>
          <cell r="L134">
            <v>177.7</v>
          </cell>
          <cell r="M134">
            <v>315</v>
          </cell>
          <cell r="N134">
            <v>382.46</v>
          </cell>
          <cell r="O134">
            <v>7473.75</v>
          </cell>
          <cell r="P134">
            <v>393.36</v>
          </cell>
          <cell r="Q134">
            <v>1809</v>
          </cell>
          <cell r="R134">
            <v>4.131426202321725</v>
          </cell>
        </row>
        <row r="135">
          <cell r="A135">
            <v>5505</v>
          </cell>
          <cell r="B135">
            <v>50</v>
          </cell>
          <cell r="C135" t="str">
            <v>EL CHAPARRAL</v>
          </cell>
          <cell r="D135" t="str">
            <v>conv</v>
          </cell>
          <cell r="E135" t="str">
            <v>GIRASOL</v>
          </cell>
          <cell r="F135" t="str">
            <v>CF21</v>
          </cell>
          <cell r="G135">
            <v>0</v>
          </cell>
          <cell r="H135">
            <v>68.400000000000006</v>
          </cell>
          <cell r="I135">
            <v>20593.77</v>
          </cell>
          <cell r="J135">
            <v>2986.03</v>
          </cell>
          <cell r="K135">
            <v>848.51</v>
          </cell>
          <cell r="L135">
            <v>331.17</v>
          </cell>
          <cell r="M135">
            <v>0</v>
          </cell>
          <cell r="N135">
            <v>0</v>
          </cell>
          <cell r="O135">
            <v>24827.88</v>
          </cell>
          <cell r="P135">
            <v>496.56</v>
          </cell>
          <cell r="Q135">
            <v>24730</v>
          </cell>
          <cell r="R135">
            <v>1.0039579458147998</v>
          </cell>
        </row>
        <row r="136">
          <cell r="A136">
            <v>5704</v>
          </cell>
          <cell r="B136">
            <v>20</v>
          </cell>
          <cell r="C136" t="str">
            <v>DON JESUS</v>
          </cell>
          <cell r="D136" t="str">
            <v>conv</v>
          </cell>
          <cell r="E136" t="str">
            <v>GIRASOL</v>
          </cell>
          <cell r="F136" t="str">
            <v>CF21</v>
          </cell>
          <cell r="G136">
            <v>0</v>
          </cell>
          <cell r="H136">
            <v>51.3</v>
          </cell>
          <cell r="I136">
            <v>968.39</v>
          </cell>
          <cell r="J136">
            <v>872.44</v>
          </cell>
          <cell r="K136">
            <v>339.41</v>
          </cell>
          <cell r="L136">
            <v>132.47</v>
          </cell>
          <cell r="M136">
            <v>0</v>
          </cell>
          <cell r="N136">
            <v>570</v>
          </cell>
          <cell r="O136">
            <v>2934.01</v>
          </cell>
          <cell r="P136">
            <v>146.69999999999999</v>
          </cell>
          <cell r="Q136">
            <v>4463</v>
          </cell>
          <cell r="R136">
            <v>0.65740757338113387</v>
          </cell>
        </row>
        <row r="137">
          <cell r="A137">
            <v>5705</v>
          </cell>
          <cell r="B137">
            <v>20</v>
          </cell>
          <cell r="C137" t="str">
            <v>DON JESUS</v>
          </cell>
          <cell r="D137" t="str">
            <v>conv</v>
          </cell>
          <cell r="E137" t="str">
            <v>GIRASOL</v>
          </cell>
          <cell r="F137" t="str">
            <v>CF21</v>
          </cell>
          <cell r="G137">
            <v>0</v>
          </cell>
          <cell r="H137">
            <v>34.200000000000003</v>
          </cell>
          <cell r="I137">
            <v>0</v>
          </cell>
          <cell r="J137">
            <v>872.44</v>
          </cell>
          <cell r="K137">
            <v>339.41</v>
          </cell>
          <cell r="L137">
            <v>132.47</v>
          </cell>
          <cell r="M137">
            <v>0</v>
          </cell>
          <cell r="N137">
            <v>239.37</v>
          </cell>
          <cell r="O137">
            <v>1617.89</v>
          </cell>
          <cell r="P137">
            <v>80.89</v>
          </cell>
          <cell r="Q137">
            <v>2675</v>
          </cell>
          <cell r="R137">
            <v>0.6048186915887851</v>
          </cell>
        </row>
        <row r="138">
          <cell r="A138">
            <v>5706</v>
          </cell>
          <cell r="B138">
            <v>20</v>
          </cell>
          <cell r="C138" t="str">
            <v>DON JESUS</v>
          </cell>
          <cell r="D138" t="str">
            <v>conv</v>
          </cell>
          <cell r="E138" t="str">
            <v>GIRASOL</v>
          </cell>
          <cell r="F138" t="str">
            <v>CF21</v>
          </cell>
          <cell r="G138">
            <v>0</v>
          </cell>
          <cell r="H138">
            <v>34.200000000000003</v>
          </cell>
          <cell r="I138">
            <v>0</v>
          </cell>
          <cell r="J138">
            <v>872.44</v>
          </cell>
          <cell r="K138">
            <v>339.41</v>
          </cell>
          <cell r="L138">
            <v>132.47</v>
          </cell>
          <cell r="M138">
            <v>0</v>
          </cell>
          <cell r="N138">
            <v>0</v>
          </cell>
          <cell r="O138">
            <v>1378.52</v>
          </cell>
          <cell r="P138">
            <v>68.930000000000007</v>
          </cell>
          <cell r="Q138">
            <v>2675</v>
          </cell>
          <cell r="R138">
            <v>0.51533457943925232</v>
          </cell>
        </row>
        <row r="139">
          <cell r="A139">
            <v>5710</v>
          </cell>
          <cell r="B139">
            <v>14</v>
          </cell>
          <cell r="C139" t="str">
            <v>DON JESUS</v>
          </cell>
          <cell r="D139" t="str">
            <v>conv</v>
          </cell>
          <cell r="E139" t="str">
            <v>GIRASOL</v>
          </cell>
          <cell r="F139" t="str">
            <v>CF21</v>
          </cell>
          <cell r="G139">
            <v>0</v>
          </cell>
          <cell r="H139">
            <v>34.200000000000003</v>
          </cell>
          <cell r="I139">
            <v>162.86000000000001</v>
          </cell>
          <cell r="J139">
            <v>610.71</v>
          </cell>
          <cell r="K139">
            <v>289.73</v>
          </cell>
          <cell r="L139">
            <v>113.08</v>
          </cell>
          <cell r="M139">
            <v>0</v>
          </cell>
          <cell r="N139">
            <v>508.65</v>
          </cell>
          <cell r="O139">
            <v>1719.23</v>
          </cell>
          <cell r="P139">
            <v>122.8</v>
          </cell>
          <cell r="Q139">
            <v>2415</v>
          </cell>
          <cell r="R139">
            <v>0.71189648033126296</v>
          </cell>
        </row>
        <row r="140">
          <cell r="A140">
            <v>5712</v>
          </cell>
          <cell r="B140">
            <v>12</v>
          </cell>
          <cell r="C140" t="str">
            <v>DON JESUS</v>
          </cell>
          <cell r="D140" t="str">
            <v>conv</v>
          </cell>
          <cell r="E140" t="str">
            <v>GIRASOL</v>
          </cell>
          <cell r="F140" t="str">
            <v>CF21</v>
          </cell>
          <cell r="G140">
            <v>0</v>
          </cell>
          <cell r="H140">
            <v>51.3</v>
          </cell>
          <cell r="I140">
            <v>0</v>
          </cell>
          <cell r="J140">
            <v>523.47</v>
          </cell>
          <cell r="K140">
            <v>217.3</v>
          </cell>
          <cell r="L140">
            <v>84.81</v>
          </cell>
          <cell r="M140">
            <v>0</v>
          </cell>
          <cell r="N140">
            <v>690</v>
          </cell>
          <cell r="O140">
            <v>1566.88</v>
          </cell>
          <cell r="P140">
            <v>130.57</v>
          </cell>
          <cell r="Q140">
            <v>0</v>
          </cell>
          <cell r="R140" t="e">
            <v>#DIV/0!</v>
          </cell>
        </row>
        <row r="141">
          <cell r="A141">
            <v>7604</v>
          </cell>
          <cell r="B141">
            <v>8</v>
          </cell>
          <cell r="C141" t="str">
            <v>LA PRADERA</v>
          </cell>
          <cell r="D141" t="str">
            <v>conv</v>
          </cell>
          <cell r="E141" t="str">
            <v>GIRASOL</v>
          </cell>
          <cell r="F141" t="str">
            <v>CF21</v>
          </cell>
          <cell r="G141">
            <v>0</v>
          </cell>
          <cell r="H141">
            <v>0</v>
          </cell>
          <cell r="I141">
            <v>0</v>
          </cell>
          <cell r="J141">
            <v>0</v>
          </cell>
          <cell r="K141">
            <v>0</v>
          </cell>
          <cell r="L141">
            <v>0</v>
          </cell>
          <cell r="M141">
            <v>0</v>
          </cell>
          <cell r="N141">
            <v>0</v>
          </cell>
          <cell r="O141">
            <v>0</v>
          </cell>
          <cell r="P141">
            <v>0</v>
          </cell>
          <cell r="Q141">
            <v>0</v>
          </cell>
          <cell r="R141" t="e">
            <v>#DIV/0!</v>
          </cell>
        </row>
        <row r="142">
          <cell r="A142">
            <v>7605</v>
          </cell>
          <cell r="B142">
            <v>10</v>
          </cell>
          <cell r="C142" t="str">
            <v>LA PRADERA</v>
          </cell>
          <cell r="D142" t="str">
            <v>conv</v>
          </cell>
          <cell r="E142" t="str">
            <v>GIRASOL</v>
          </cell>
          <cell r="F142" t="str">
            <v>CF21</v>
          </cell>
          <cell r="G142">
            <v>0</v>
          </cell>
          <cell r="H142">
            <v>0</v>
          </cell>
          <cell r="I142">
            <v>15056.08</v>
          </cell>
          <cell r="J142">
            <v>0</v>
          </cell>
          <cell r="K142">
            <v>0</v>
          </cell>
          <cell r="L142">
            <v>0</v>
          </cell>
          <cell r="M142">
            <v>0</v>
          </cell>
          <cell r="N142">
            <v>782.27</v>
          </cell>
          <cell r="O142">
            <v>15838.35</v>
          </cell>
          <cell r="P142">
            <v>1583.84</v>
          </cell>
          <cell r="Q142">
            <v>5370</v>
          </cell>
          <cell r="R142">
            <v>2.9494134078212291</v>
          </cell>
        </row>
        <row r="143">
          <cell r="A143">
            <v>7606</v>
          </cell>
          <cell r="B143">
            <v>13</v>
          </cell>
          <cell r="C143" t="str">
            <v>LA PRADERA</v>
          </cell>
          <cell r="D143" t="str">
            <v>conv</v>
          </cell>
          <cell r="E143" t="str">
            <v>GIRASOL</v>
          </cell>
          <cell r="F143" t="str">
            <v>CF21</v>
          </cell>
          <cell r="G143">
            <v>0</v>
          </cell>
          <cell r="H143">
            <v>0</v>
          </cell>
          <cell r="I143">
            <v>7690.95</v>
          </cell>
          <cell r="J143">
            <v>0</v>
          </cell>
          <cell r="K143">
            <v>0</v>
          </cell>
          <cell r="L143">
            <v>0</v>
          </cell>
          <cell r="M143">
            <v>0</v>
          </cell>
          <cell r="N143">
            <v>622.32000000000005</v>
          </cell>
          <cell r="O143">
            <v>8313.27</v>
          </cell>
          <cell r="P143">
            <v>639.48</v>
          </cell>
          <cell r="Q143">
            <v>8990</v>
          </cell>
          <cell r="R143">
            <v>0.92472413793103458</v>
          </cell>
        </row>
        <row r="144">
          <cell r="A144">
            <v>7607</v>
          </cell>
          <cell r="B144">
            <v>20</v>
          </cell>
          <cell r="C144" t="str">
            <v>LA PRADERA</v>
          </cell>
          <cell r="D144" t="str">
            <v>conv</v>
          </cell>
          <cell r="E144" t="str">
            <v>GIRASOL</v>
          </cell>
          <cell r="F144" t="str">
            <v>CF21</v>
          </cell>
          <cell r="G144">
            <v>0</v>
          </cell>
          <cell r="H144">
            <v>0</v>
          </cell>
          <cell r="I144">
            <v>0</v>
          </cell>
          <cell r="J144">
            <v>0</v>
          </cell>
          <cell r="K144">
            <v>0</v>
          </cell>
          <cell r="L144">
            <v>0</v>
          </cell>
          <cell r="M144">
            <v>0</v>
          </cell>
          <cell r="N144">
            <v>21.4</v>
          </cell>
          <cell r="O144">
            <v>21.4</v>
          </cell>
          <cell r="P144">
            <v>1.07</v>
          </cell>
          <cell r="Q144">
            <v>10750</v>
          </cell>
          <cell r="R144">
            <v>1.9906976744186043E-3</v>
          </cell>
        </row>
        <row r="145">
          <cell r="A145">
            <v>7608</v>
          </cell>
          <cell r="B145">
            <v>10</v>
          </cell>
          <cell r="C145" t="str">
            <v>LA PRADERA</v>
          </cell>
          <cell r="D145" t="str">
            <v>conv</v>
          </cell>
          <cell r="E145" t="str">
            <v>GIRASOL</v>
          </cell>
          <cell r="F145" t="str">
            <v>CF21</v>
          </cell>
          <cell r="G145">
            <v>0</v>
          </cell>
          <cell r="H145">
            <v>0</v>
          </cell>
          <cell r="I145">
            <v>11738.4</v>
          </cell>
          <cell r="J145">
            <v>0</v>
          </cell>
          <cell r="K145">
            <v>0</v>
          </cell>
          <cell r="L145">
            <v>0</v>
          </cell>
          <cell r="M145">
            <v>0</v>
          </cell>
          <cell r="N145">
            <v>1021.13</v>
          </cell>
          <cell r="O145">
            <v>12759.53</v>
          </cell>
          <cell r="P145">
            <v>1275.95</v>
          </cell>
          <cell r="Q145">
            <v>16220</v>
          </cell>
          <cell r="R145">
            <v>0.78665413070283607</v>
          </cell>
        </row>
        <row r="146">
          <cell r="F146" t="str">
            <v>Promedio CF21</v>
          </cell>
          <cell r="R146" t="e">
            <v>#DIV/0!</v>
          </cell>
        </row>
        <row r="147">
          <cell r="A147">
            <v>301</v>
          </cell>
          <cell r="B147">
            <v>15</v>
          </cell>
          <cell r="C147" t="str">
            <v>LA ADELAIDA</v>
          </cell>
          <cell r="D147" t="str">
            <v>arren</v>
          </cell>
          <cell r="E147" t="str">
            <v>GIRASOL</v>
          </cell>
          <cell r="F147" t="str">
            <v>CF25</v>
          </cell>
          <cell r="G147">
            <v>905.61</v>
          </cell>
          <cell r="H147">
            <v>1366.33</v>
          </cell>
          <cell r="I147">
            <v>2100</v>
          </cell>
          <cell r="J147">
            <v>907.75</v>
          </cell>
          <cell r="K147">
            <v>2193.69</v>
          </cell>
          <cell r="L147">
            <v>856.2</v>
          </cell>
          <cell r="M147">
            <v>241.2</v>
          </cell>
          <cell r="N147">
            <v>198.87</v>
          </cell>
          <cell r="O147">
            <v>8769.65</v>
          </cell>
          <cell r="P147">
            <v>584.64</v>
          </cell>
          <cell r="Q147">
            <v>3000</v>
          </cell>
          <cell r="R147">
            <v>2.9232166666666664</v>
          </cell>
        </row>
        <row r="148">
          <cell r="A148">
            <v>303</v>
          </cell>
          <cell r="B148">
            <v>34</v>
          </cell>
          <cell r="C148" t="str">
            <v>LA ADELAIDA</v>
          </cell>
          <cell r="D148" t="str">
            <v>arren</v>
          </cell>
          <cell r="E148" t="str">
            <v>GIRASOL</v>
          </cell>
          <cell r="F148" t="str">
            <v>CF25</v>
          </cell>
          <cell r="G148">
            <v>2247.02</v>
          </cell>
          <cell r="H148">
            <v>3488.1</v>
          </cell>
          <cell r="I148">
            <v>4760</v>
          </cell>
          <cell r="J148">
            <v>2030.51</v>
          </cell>
          <cell r="K148">
            <v>1903.96</v>
          </cell>
          <cell r="L148">
            <v>743.12</v>
          </cell>
          <cell r="M148">
            <v>552.75</v>
          </cell>
          <cell r="N148">
            <v>0</v>
          </cell>
          <cell r="O148">
            <v>15725.46</v>
          </cell>
          <cell r="P148">
            <v>462.51</v>
          </cell>
          <cell r="Q148">
            <v>10000</v>
          </cell>
          <cell r="R148">
            <v>1.572546</v>
          </cell>
        </row>
        <row r="149">
          <cell r="A149">
            <v>306</v>
          </cell>
          <cell r="B149">
            <v>34</v>
          </cell>
          <cell r="C149" t="str">
            <v>LA ADELAIDA</v>
          </cell>
          <cell r="D149" t="str">
            <v>arren</v>
          </cell>
          <cell r="E149" t="str">
            <v>GIRASOL</v>
          </cell>
          <cell r="F149" t="str">
            <v>CF25</v>
          </cell>
          <cell r="G149">
            <v>1888.01</v>
          </cell>
          <cell r="H149">
            <v>2323.1999999999998</v>
          </cell>
          <cell r="I149">
            <v>4760</v>
          </cell>
          <cell r="J149">
            <v>1370.98</v>
          </cell>
          <cell r="K149">
            <v>1717.73</v>
          </cell>
          <cell r="L149">
            <v>670.42</v>
          </cell>
          <cell r="M149">
            <v>552.75</v>
          </cell>
          <cell r="N149">
            <v>101.7</v>
          </cell>
          <cell r="O149">
            <v>13384.79</v>
          </cell>
          <cell r="P149">
            <v>393.67</v>
          </cell>
          <cell r="Q149">
            <v>19790</v>
          </cell>
          <cell r="R149">
            <v>0.67634108135421933</v>
          </cell>
        </row>
        <row r="150">
          <cell r="A150">
            <v>620</v>
          </cell>
          <cell r="B150">
            <v>105</v>
          </cell>
          <cell r="C150" t="str">
            <v>LOS NOGALES</v>
          </cell>
          <cell r="D150" t="str">
            <v>conv</v>
          </cell>
          <cell r="E150" t="str">
            <v>GIRASOL</v>
          </cell>
          <cell r="F150" t="str">
            <v>CF25</v>
          </cell>
          <cell r="G150">
            <v>0</v>
          </cell>
          <cell r="H150">
            <v>3427.5</v>
          </cell>
          <cell r="I150">
            <v>50067.66</v>
          </cell>
          <cell r="J150">
            <v>6282.62</v>
          </cell>
          <cell r="K150">
            <v>2897.34</v>
          </cell>
          <cell r="L150">
            <v>1130.8399999999999</v>
          </cell>
          <cell r="M150">
            <v>0</v>
          </cell>
          <cell r="N150">
            <v>451.21</v>
          </cell>
          <cell r="O150">
            <v>64257.17</v>
          </cell>
          <cell r="P150">
            <v>611.97</v>
          </cell>
          <cell r="Q150">
            <v>63400</v>
          </cell>
          <cell r="R150">
            <v>1.0135200315457413</v>
          </cell>
        </row>
        <row r="151">
          <cell r="A151">
            <v>711</v>
          </cell>
          <cell r="B151">
            <v>70</v>
          </cell>
          <cell r="C151" t="str">
            <v>LA GENOVEVA</v>
          </cell>
          <cell r="D151" t="str">
            <v>arren</v>
          </cell>
          <cell r="E151" t="str">
            <v>GIRASOL</v>
          </cell>
          <cell r="F151" t="str">
            <v>CF25</v>
          </cell>
          <cell r="G151">
            <v>6862.97</v>
          </cell>
          <cell r="H151">
            <v>8227.19</v>
          </cell>
          <cell r="I151">
            <v>9100</v>
          </cell>
          <cell r="J151">
            <v>4180.43</v>
          </cell>
          <cell r="K151">
            <v>3352.64</v>
          </cell>
          <cell r="L151">
            <v>1308.54</v>
          </cell>
          <cell r="M151">
            <v>1128.9000000000001</v>
          </cell>
          <cell r="N151">
            <v>495.97</v>
          </cell>
          <cell r="O151">
            <v>34656.639999999999</v>
          </cell>
          <cell r="P151">
            <v>495.09</v>
          </cell>
          <cell r="Q151">
            <v>41810</v>
          </cell>
          <cell r="R151">
            <v>0.8289079167663238</v>
          </cell>
        </row>
        <row r="152">
          <cell r="A152">
            <v>1139</v>
          </cell>
          <cell r="B152">
            <v>100</v>
          </cell>
          <cell r="C152" t="str">
            <v>LA BARRANCOSA1</v>
          </cell>
          <cell r="D152" t="str">
            <v>conv</v>
          </cell>
          <cell r="E152" t="str">
            <v>GIRASOL</v>
          </cell>
          <cell r="F152" t="str">
            <v>CF25</v>
          </cell>
          <cell r="G152">
            <v>0</v>
          </cell>
          <cell r="H152">
            <v>0</v>
          </cell>
          <cell r="I152">
            <v>59545.2</v>
          </cell>
          <cell r="J152">
            <v>5972.07</v>
          </cell>
          <cell r="K152">
            <v>1345.19</v>
          </cell>
          <cell r="L152">
            <v>525.04</v>
          </cell>
          <cell r="M152">
            <v>0</v>
          </cell>
          <cell r="N152">
            <v>755.27</v>
          </cell>
          <cell r="O152">
            <v>68142.77</v>
          </cell>
          <cell r="P152">
            <v>681.43</v>
          </cell>
          <cell r="Q152">
            <v>65630</v>
          </cell>
          <cell r="R152">
            <v>1.0382869114734117</v>
          </cell>
        </row>
        <row r="153">
          <cell r="A153">
            <v>1238</v>
          </cell>
          <cell r="B153">
            <v>44</v>
          </cell>
          <cell r="C153" t="str">
            <v>LA RESERVA</v>
          </cell>
          <cell r="D153" t="str">
            <v>conv</v>
          </cell>
          <cell r="E153" t="str">
            <v>GIRASOL</v>
          </cell>
          <cell r="F153" t="str">
            <v>CF25</v>
          </cell>
          <cell r="G153">
            <v>0</v>
          </cell>
          <cell r="H153">
            <v>648.88</v>
          </cell>
          <cell r="I153">
            <v>23234.28</v>
          </cell>
          <cell r="J153">
            <v>2627.71</v>
          </cell>
          <cell r="K153">
            <v>1127.8900000000001</v>
          </cell>
          <cell r="L153">
            <v>440.22</v>
          </cell>
          <cell r="M153">
            <v>1320</v>
          </cell>
          <cell r="N153">
            <v>0</v>
          </cell>
          <cell r="O153">
            <v>29398.98</v>
          </cell>
          <cell r="P153">
            <v>668.16</v>
          </cell>
          <cell r="Q153">
            <v>25650</v>
          </cell>
          <cell r="R153">
            <v>1.1461590643274853</v>
          </cell>
        </row>
        <row r="154">
          <cell r="A154">
            <v>1402</v>
          </cell>
          <cell r="B154">
            <v>32</v>
          </cell>
          <cell r="C154" t="str">
            <v>EL PIOJO</v>
          </cell>
          <cell r="D154" t="str">
            <v>conv</v>
          </cell>
          <cell r="E154" t="str">
            <v>GIRASOL</v>
          </cell>
          <cell r="F154" t="str">
            <v>CF25</v>
          </cell>
          <cell r="G154">
            <v>249.3</v>
          </cell>
          <cell r="H154">
            <v>995</v>
          </cell>
          <cell r="I154">
            <v>0</v>
          </cell>
          <cell r="J154">
            <v>997.08</v>
          </cell>
          <cell r="K154">
            <v>972.67</v>
          </cell>
          <cell r="L154">
            <v>379.64</v>
          </cell>
          <cell r="M154">
            <v>0</v>
          </cell>
          <cell r="N154">
            <v>138.82</v>
          </cell>
          <cell r="O154">
            <v>3732.51</v>
          </cell>
          <cell r="P154">
            <v>116.64</v>
          </cell>
          <cell r="Q154">
            <v>4300</v>
          </cell>
          <cell r="R154">
            <v>0.86802558139534891</v>
          </cell>
        </row>
        <row r="155">
          <cell r="A155">
            <v>1405</v>
          </cell>
          <cell r="B155">
            <v>20</v>
          </cell>
          <cell r="C155" t="str">
            <v>EL PIOJO</v>
          </cell>
          <cell r="D155" t="str">
            <v>conv</v>
          </cell>
          <cell r="E155" t="str">
            <v>GIRASOL</v>
          </cell>
          <cell r="F155" t="str">
            <v>CF25</v>
          </cell>
          <cell r="G155">
            <v>116.2</v>
          </cell>
          <cell r="H155">
            <v>591.17999999999995</v>
          </cell>
          <cell r="I155">
            <v>0</v>
          </cell>
          <cell r="J155">
            <v>1194.4100000000001</v>
          </cell>
          <cell r="K155">
            <v>1345.19</v>
          </cell>
          <cell r="L155">
            <v>525.04</v>
          </cell>
          <cell r="M155">
            <v>0</v>
          </cell>
          <cell r="N155">
            <v>129.46</v>
          </cell>
          <cell r="O155">
            <v>3901.48</v>
          </cell>
          <cell r="P155">
            <v>195.07</v>
          </cell>
          <cell r="Q155">
            <v>7660</v>
          </cell>
          <cell r="R155">
            <v>0.50933159268929507</v>
          </cell>
        </row>
        <row r="156">
          <cell r="A156">
            <v>1801</v>
          </cell>
          <cell r="B156">
            <v>25</v>
          </cell>
          <cell r="C156" t="str">
            <v>JROLOVICH</v>
          </cell>
          <cell r="D156" t="str">
            <v>conv</v>
          </cell>
          <cell r="E156" t="str">
            <v>GIRASOL</v>
          </cell>
          <cell r="F156" t="str">
            <v>CF25</v>
          </cell>
          <cell r="G156">
            <v>170.25</v>
          </cell>
          <cell r="H156">
            <v>769.56</v>
          </cell>
          <cell r="I156">
            <v>14339.7</v>
          </cell>
          <cell r="J156">
            <v>1504.96</v>
          </cell>
          <cell r="K156">
            <v>962.32</v>
          </cell>
          <cell r="L156">
            <v>375.6</v>
          </cell>
          <cell r="M156">
            <v>0</v>
          </cell>
          <cell r="N156">
            <v>151.71</v>
          </cell>
          <cell r="O156">
            <v>18274.099999999999</v>
          </cell>
          <cell r="P156">
            <v>730.96</v>
          </cell>
          <cell r="Q156">
            <v>10600</v>
          </cell>
          <cell r="R156">
            <v>1.7239716981132074</v>
          </cell>
        </row>
        <row r="157">
          <cell r="A157">
            <v>1802</v>
          </cell>
          <cell r="B157">
            <v>15</v>
          </cell>
          <cell r="C157" t="str">
            <v>JROLOVICH</v>
          </cell>
          <cell r="D157" t="str">
            <v>conv</v>
          </cell>
          <cell r="E157" t="str">
            <v>GIRASOL</v>
          </cell>
          <cell r="F157" t="str">
            <v>CF25</v>
          </cell>
          <cell r="G157">
            <v>112.15</v>
          </cell>
          <cell r="H157">
            <v>568.72</v>
          </cell>
          <cell r="I157">
            <v>0</v>
          </cell>
          <cell r="J157">
            <v>706.27</v>
          </cell>
          <cell r="K157">
            <v>682.95</v>
          </cell>
          <cell r="L157">
            <v>266.56</v>
          </cell>
          <cell r="M157">
            <v>0</v>
          </cell>
          <cell r="N157">
            <v>50.57</v>
          </cell>
          <cell r="O157">
            <v>2387.2199999999998</v>
          </cell>
          <cell r="P157">
            <v>159.15</v>
          </cell>
          <cell r="Q157">
            <v>3600</v>
          </cell>
          <cell r="R157">
            <v>0.66311666666666658</v>
          </cell>
        </row>
        <row r="158">
          <cell r="A158">
            <v>2409</v>
          </cell>
          <cell r="B158">
            <v>20</v>
          </cell>
          <cell r="C158" t="str">
            <v>VRECH</v>
          </cell>
          <cell r="D158" t="str">
            <v>arren</v>
          </cell>
          <cell r="E158" t="str">
            <v>GIRASOL</v>
          </cell>
          <cell r="F158" t="str">
            <v>CF25</v>
          </cell>
          <cell r="G158">
            <v>1989.58</v>
          </cell>
          <cell r="H158">
            <v>2461.31</v>
          </cell>
          <cell r="I158">
            <v>2600</v>
          </cell>
          <cell r="J158">
            <v>1170.52</v>
          </cell>
          <cell r="K158">
            <v>1552.15</v>
          </cell>
          <cell r="L158">
            <v>605.79999999999995</v>
          </cell>
          <cell r="M158">
            <v>271.05</v>
          </cell>
          <cell r="N158">
            <v>172.44</v>
          </cell>
          <cell r="O158">
            <v>10822.85</v>
          </cell>
          <cell r="P158">
            <v>541.14</v>
          </cell>
          <cell r="Q158">
            <v>13040</v>
          </cell>
          <cell r="R158">
            <v>0.82997315950920247</v>
          </cell>
        </row>
        <row r="159">
          <cell r="A159">
            <v>2611</v>
          </cell>
          <cell r="B159">
            <v>113</v>
          </cell>
          <cell r="C159" t="str">
            <v>CHAPALCO</v>
          </cell>
          <cell r="D159" t="str">
            <v>conv</v>
          </cell>
          <cell r="E159" t="str">
            <v>GIRASOL</v>
          </cell>
          <cell r="F159" t="str">
            <v>CF25</v>
          </cell>
          <cell r="G159">
            <v>0</v>
          </cell>
          <cell r="H159">
            <v>0</v>
          </cell>
          <cell r="I159">
            <v>59372.59</v>
          </cell>
          <cell r="J159">
            <v>0</v>
          </cell>
          <cell r="K159">
            <v>3404.38</v>
          </cell>
          <cell r="L159">
            <v>1328.74</v>
          </cell>
          <cell r="M159">
            <v>0</v>
          </cell>
          <cell r="N159">
            <v>439.35</v>
          </cell>
          <cell r="O159">
            <v>64545.06</v>
          </cell>
          <cell r="P159">
            <v>571.20000000000005</v>
          </cell>
          <cell r="Q159">
            <v>65940</v>
          </cell>
          <cell r="R159">
            <v>0.97884531392174701</v>
          </cell>
        </row>
        <row r="160">
          <cell r="A160">
            <v>3112</v>
          </cell>
          <cell r="B160">
            <v>83</v>
          </cell>
          <cell r="C160" t="str">
            <v>LA CATALINA</v>
          </cell>
          <cell r="D160" t="str">
            <v>conv</v>
          </cell>
          <cell r="E160" t="str">
            <v>GIRASOL</v>
          </cell>
          <cell r="F160" t="str">
            <v>CF25</v>
          </cell>
          <cell r="G160">
            <v>0</v>
          </cell>
          <cell r="H160">
            <v>84.79</v>
          </cell>
          <cell r="I160">
            <v>34615.22</v>
          </cell>
          <cell r="J160">
            <v>3718.26</v>
          </cell>
          <cell r="K160">
            <v>3528.55</v>
          </cell>
          <cell r="L160">
            <v>1377.19</v>
          </cell>
          <cell r="M160">
            <v>0</v>
          </cell>
          <cell r="N160">
            <v>592.54999999999995</v>
          </cell>
          <cell r="O160">
            <v>43916.56</v>
          </cell>
          <cell r="P160">
            <v>529.12</v>
          </cell>
          <cell r="Q160">
            <v>38810</v>
          </cell>
          <cell r="R160">
            <v>1.1315784591600102</v>
          </cell>
        </row>
        <row r="161">
          <cell r="A161">
            <v>4007</v>
          </cell>
          <cell r="B161">
            <v>83</v>
          </cell>
          <cell r="C161" t="str">
            <v>LA CHIQUITA</v>
          </cell>
          <cell r="D161" t="str">
            <v>conv</v>
          </cell>
          <cell r="E161" t="str">
            <v>GIRASOL</v>
          </cell>
          <cell r="F161" t="str">
            <v>CF25</v>
          </cell>
          <cell r="G161">
            <v>0</v>
          </cell>
          <cell r="H161">
            <v>116.28</v>
          </cell>
          <cell r="I161">
            <v>7724.15</v>
          </cell>
          <cell r="J161">
            <v>3822.12</v>
          </cell>
          <cell r="K161">
            <v>3104.3</v>
          </cell>
          <cell r="L161">
            <v>1211.6199999999999</v>
          </cell>
          <cell r="M161">
            <v>0</v>
          </cell>
          <cell r="N161">
            <v>734.7</v>
          </cell>
          <cell r="O161">
            <v>16713.169999999998</v>
          </cell>
          <cell r="P161">
            <v>201.36</v>
          </cell>
          <cell r="Q161">
            <v>11070</v>
          </cell>
          <cell r="R161">
            <v>1.5097714543812104</v>
          </cell>
        </row>
        <row r="162">
          <cell r="A162">
            <v>4023</v>
          </cell>
          <cell r="B162">
            <v>67</v>
          </cell>
          <cell r="C162" t="str">
            <v>LA CHIQUITA</v>
          </cell>
          <cell r="D162" t="str">
            <v>conv</v>
          </cell>
          <cell r="E162" t="str">
            <v>GIRASOL</v>
          </cell>
          <cell r="F162" t="str">
            <v>CF25</v>
          </cell>
          <cell r="G162">
            <v>0</v>
          </cell>
          <cell r="H162">
            <v>94.05</v>
          </cell>
          <cell r="I162">
            <v>15143.12</v>
          </cell>
          <cell r="J162">
            <v>2617.3200000000002</v>
          </cell>
          <cell r="K162">
            <v>3124.99</v>
          </cell>
          <cell r="L162">
            <v>1219.68</v>
          </cell>
          <cell r="M162">
            <v>0</v>
          </cell>
          <cell r="N162">
            <v>349.7</v>
          </cell>
          <cell r="O162">
            <v>22548.86</v>
          </cell>
          <cell r="P162">
            <v>336.55</v>
          </cell>
          <cell r="Q162">
            <v>19840</v>
          </cell>
          <cell r="R162">
            <v>1.1365352822580645</v>
          </cell>
        </row>
        <row r="163">
          <cell r="A163">
            <v>4102</v>
          </cell>
          <cell r="B163">
            <v>64</v>
          </cell>
          <cell r="C163" t="str">
            <v>EL MARABU</v>
          </cell>
          <cell r="D163" t="str">
            <v>conv</v>
          </cell>
          <cell r="E163" t="str">
            <v>GIRASOL</v>
          </cell>
          <cell r="F163" t="str">
            <v>CF25</v>
          </cell>
          <cell r="G163">
            <v>0</v>
          </cell>
          <cell r="H163">
            <v>2200.7800000000002</v>
          </cell>
          <cell r="I163">
            <v>16071.26</v>
          </cell>
          <cell r="J163">
            <v>3282.04</v>
          </cell>
          <cell r="K163">
            <v>1231.3699999999999</v>
          </cell>
          <cell r="L163">
            <v>480.61</v>
          </cell>
          <cell r="M163">
            <v>0</v>
          </cell>
          <cell r="N163">
            <v>404.3</v>
          </cell>
          <cell r="O163">
            <v>23670.36</v>
          </cell>
          <cell r="P163">
            <v>369.85</v>
          </cell>
          <cell r="Q163">
            <v>20520</v>
          </cell>
          <cell r="R163">
            <v>1.1535263157894737</v>
          </cell>
        </row>
        <row r="164">
          <cell r="A164">
            <v>4150</v>
          </cell>
          <cell r="B164">
            <v>100</v>
          </cell>
          <cell r="C164" t="str">
            <v>EL MARABU</v>
          </cell>
          <cell r="D164" t="str">
            <v>arren</v>
          </cell>
          <cell r="E164" t="str">
            <v>GIRASOL</v>
          </cell>
          <cell r="F164" t="str">
            <v>CF25</v>
          </cell>
          <cell r="G164">
            <v>9716.2000000000007</v>
          </cell>
          <cell r="H164">
            <v>8589.86</v>
          </cell>
          <cell r="I164">
            <v>14000</v>
          </cell>
          <cell r="J164">
            <v>5972.07</v>
          </cell>
          <cell r="K164">
            <v>2090.23</v>
          </cell>
          <cell r="L164">
            <v>815.81</v>
          </cell>
          <cell r="M164">
            <v>1484.7</v>
          </cell>
          <cell r="N164">
            <v>608.83000000000004</v>
          </cell>
          <cell r="O164">
            <v>43277.7</v>
          </cell>
          <cell r="P164">
            <v>432.78</v>
          </cell>
          <cell r="Q164">
            <v>26240</v>
          </cell>
          <cell r="R164">
            <v>1.6493025914634145</v>
          </cell>
        </row>
        <row r="165">
          <cell r="F165" t="str">
            <v>Promedio CF25</v>
          </cell>
          <cell r="R165">
            <v>1.1862753215267494</v>
          </cell>
        </row>
        <row r="166">
          <cell r="A166">
            <v>128</v>
          </cell>
          <cell r="B166">
            <v>100</v>
          </cell>
          <cell r="C166" t="str">
            <v>CARMEN</v>
          </cell>
          <cell r="D166" t="str">
            <v>conv</v>
          </cell>
          <cell r="E166" t="str">
            <v>GIRASOL</v>
          </cell>
          <cell r="F166" t="str">
            <v>CF3</v>
          </cell>
          <cell r="G166">
            <v>0</v>
          </cell>
          <cell r="H166">
            <v>136</v>
          </cell>
          <cell r="I166">
            <v>37418.6</v>
          </cell>
          <cell r="J166">
            <v>5972.09</v>
          </cell>
          <cell r="K166">
            <v>2245.44</v>
          </cell>
          <cell r="L166">
            <v>876.4</v>
          </cell>
          <cell r="M166">
            <v>0</v>
          </cell>
          <cell r="N166">
            <v>364.5</v>
          </cell>
          <cell r="O166">
            <v>47013.03</v>
          </cell>
          <cell r="P166">
            <v>470.13</v>
          </cell>
          <cell r="Q166">
            <v>43510</v>
          </cell>
          <cell r="R166">
            <v>1.0805109170305676</v>
          </cell>
        </row>
        <row r="167">
          <cell r="A167">
            <v>231</v>
          </cell>
          <cell r="B167">
            <v>120</v>
          </cell>
          <cell r="C167" t="str">
            <v>EL ABOLENGO</v>
          </cell>
          <cell r="D167" t="str">
            <v>conv</v>
          </cell>
          <cell r="E167" t="str">
            <v>GIRASOL</v>
          </cell>
          <cell r="F167" t="str">
            <v>CF3</v>
          </cell>
          <cell r="G167">
            <v>0</v>
          </cell>
          <cell r="H167">
            <v>153</v>
          </cell>
          <cell r="I167">
            <v>29720.94</v>
          </cell>
          <cell r="J167">
            <v>0</v>
          </cell>
          <cell r="K167">
            <v>3476.82</v>
          </cell>
          <cell r="L167">
            <v>1357.02</v>
          </cell>
          <cell r="M167">
            <v>0</v>
          </cell>
          <cell r="N167">
            <v>731.21</v>
          </cell>
          <cell r="O167">
            <v>35438.99</v>
          </cell>
          <cell r="P167">
            <v>295.32</v>
          </cell>
          <cell r="Q167">
            <v>31966</v>
          </cell>
          <cell r="R167">
            <v>1.1086463742726647</v>
          </cell>
        </row>
        <row r="168">
          <cell r="A168">
            <v>1122</v>
          </cell>
          <cell r="B168">
            <v>80</v>
          </cell>
          <cell r="C168" t="str">
            <v>LA BARRANCOSA1</v>
          </cell>
          <cell r="D168" t="str">
            <v>conv</v>
          </cell>
          <cell r="E168" t="str">
            <v>GIRASOL</v>
          </cell>
          <cell r="F168" t="str">
            <v>CF3</v>
          </cell>
          <cell r="G168">
            <v>0</v>
          </cell>
          <cell r="H168">
            <v>25679.17</v>
          </cell>
          <cell r="I168">
            <v>26883.759999999998</v>
          </cell>
          <cell r="J168">
            <v>4777.6499999999996</v>
          </cell>
          <cell r="K168">
            <v>3456.09</v>
          </cell>
          <cell r="L168">
            <v>1348.94</v>
          </cell>
          <cell r="M168">
            <v>0</v>
          </cell>
          <cell r="N168">
            <v>911.35</v>
          </cell>
          <cell r="O168">
            <v>63056.959999999999</v>
          </cell>
          <cell r="P168">
            <v>788.21</v>
          </cell>
          <cell r="Q168">
            <v>59236</v>
          </cell>
          <cell r="R168">
            <v>1.0645040178269971</v>
          </cell>
        </row>
        <row r="169">
          <cell r="A169">
            <v>1252</v>
          </cell>
          <cell r="B169">
            <v>58</v>
          </cell>
          <cell r="C169" t="str">
            <v>LA RESERVA</v>
          </cell>
          <cell r="D169" t="str">
            <v>conv</v>
          </cell>
          <cell r="E169" t="str">
            <v>GIRASOL</v>
          </cell>
          <cell r="F169" t="str">
            <v>CF3</v>
          </cell>
          <cell r="G169">
            <v>0</v>
          </cell>
          <cell r="H169">
            <v>544.48</v>
          </cell>
          <cell r="I169">
            <v>55014.98</v>
          </cell>
          <cell r="J169">
            <v>3463.78</v>
          </cell>
          <cell r="K169">
            <v>2524.8200000000002</v>
          </cell>
          <cell r="L169">
            <v>985.45</v>
          </cell>
          <cell r="M169">
            <v>0</v>
          </cell>
          <cell r="N169">
            <v>649.62</v>
          </cell>
          <cell r="O169">
            <v>63183.13</v>
          </cell>
          <cell r="P169">
            <v>1089.3599999999999</v>
          </cell>
          <cell r="Q169">
            <v>58661</v>
          </cell>
          <cell r="R169">
            <v>1.077089207480268</v>
          </cell>
        </row>
        <row r="170">
          <cell r="F170" t="str">
            <v>Promedio CF3</v>
          </cell>
          <cell r="R170">
            <v>1.0826876291526242</v>
          </cell>
        </row>
        <row r="171">
          <cell r="A171">
            <v>1001</v>
          </cell>
          <cell r="B171">
            <v>45</v>
          </cell>
          <cell r="C171" t="str">
            <v>SANTO DOMINGO</v>
          </cell>
          <cell r="D171" t="str">
            <v>conv</v>
          </cell>
          <cell r="E171" t="str">
            <v>GIRASOL</v>
          </cell>
          <cell r="F171" t="str">
            <v>CF7</v>
          </cell>
          <cell r="G171">
            <v>0</v>
          </cell>
          <cell r="H171">
            <v>78.010000000000005</v>
          </cell>
          <cell r="I171">
            <v>38137.5</v>
          </cell>
          <cell r="J171">
            <v>3224.91</v>
          </cell>
          <cell r="K171">
            <v>662.25</v>
          </cell>
          <cell r="L171">
            <v>258.48</v>
          </cell>
          <cell r="M171">
            <v>0</v>
          </cell>
          <cell r="N171">
            <v>528.14</v>
          </cell>
          <cell r="O171">
            <v>42889.29</v>
          </cell>
          <cell r="P171">
            <v>953.1</v>
          </cell>
          <cell r="Q171">
            <v>54990</v>
          </cell>
          <cell r="R171">
            <v>0.77994708128750678</v>
          </cell>
        </row>
        <row r="172">
          <cell r="A172">
            <v>1002</v>
          </cell>
          <cell r="B172">
            <v>25</v>
          </cell>
          <cell r="C172" t="str">
            <v>SANTO DOMINGO</v>
          </cell>
          <cell r="D172" t="str">
            <v>conv</v>
          </cell>
          <cell r="E172" t="str">
            <v>GIRASOL</v>
          </cell>
          <cell r="F172" t="str">
            <v>CF7</v>
          </cell>
          <cell r="G172">
            <v>0</v>
          </cell>
          <cell r="H172">
            <v>0</v>
          </cell>
          <cell r="I172">
            <v>15547.5</v>
          </cell>
          <cell r="J172">
            <v>1791.62</v>
          </cell>
          <cell r="K172">
            <v>434.6</v>
          </cell>
          <cell r="L172">
            <v>169.63</v>
          </cell>
          <cell r="M172">
            <v>0</v>
          </cell>
          <cell r="N172">
            <v>207.48</v>
          </cell>
          <cell r="O172">
            <v>18150.830000000002</v>
          </cell>
          <cell r="P172">
            <v>726.03</v>
          </cell>
          <cell r="Q172">
            <v>23030</v>
          </cell>
          <cell r="R172">
            <v>0.78813851498046039</v>
          </cell>
        </row>
        <row r="173">
          <cell r="A173">
            <v>1006</v>
          </cell>
          <cell r="B173">
            <v>46</v>
          </cell>
          <cell r="C173" t="str">
            <v>SANTO DOMINGO</v>
          </cell>
          <cell r="D173" t="str">
            <v>conv</v>
          </cell>
          <cell r="E173" t="str">
            <v>GIRASOL</v>
          </cell>
          <cell r="F173" t="str">
            <v>CF7</v>
          </cell>
          <cell r="G173">
            <v>126.72</v>
          </cell>
          <cell r="H173">
            <v>165.94</v>
          </cell>
          <cell r="I173">
            <v>30967.5</v>
          </cell>
          <cell r="J173">
            <v>3224.92</v>
          </cell>
          <cell r="K173">
            <v>1303.8</v>
          </cell>
          <cell r="L173">
            <v>508.89</v>
          </cell>
          <cell r="M173">
            <v>0</v>
          </cell>
          <cell r="N173">
            <v>497.64</v>
          </cell>
          <cell r="O173">
            <v>36795.410000000003</v>
          </cell>
          <cell r="P173">
            <v>799.9</v>
          </cell>
          <cell r="Q173">
            <v>45430</v>
          </cell>
          <cell r="R173">
            <v>0.8099363856482501</v>
          </cell>
        </row>
        <row r="174">
          <cell r="A174">
            <v>3202</v>
          </cell>
          <cell r="B174">
            <v>53</v>
          </cell>
          <cell r="C174" t="str">
            <v>EL CENCERRO</v>
          </cell>
          <cell r="D174" t="str">
            <v>conv</v>
          </cell>
          <cell r="E174" t="str">
            <v>GIRASOL</v>
          </cell>
          <cell r="F174" t="str">
            <v>CF7</v>
          </cell>
          <cell r="G174">
            <v>0</v>
          </cell>
          <cell r="H174">
            <v>395.73</v>
          </cell>
          <cell r="I174">
            <v>32938</v>
          </cell>
          <cell r="J174">
            <v>3053.55</v>
          </cell>
          <cell r="K174">
            <v>1014.08</v>
          </cell>
          <cell r="L174">
            <v>395.81</v>
          </cell>
          <cell r="M174">
            <v>0</v>
          </cell>
          <cell r="N174">
            <v>947.91</v>
          </cell>
          <cell r="O174">
            <v>38745.08</v>
          </cell>
          <cell r="P174">
            <v>731.04</v>
          </cell>
          <cell r="Q174">
            <v>50127</v>
          </cell>
          <cell r="R174">
            <v>0.77293833662497258</v>
          </cell>
        </row>
        <row r="175">
          <cell r="A175">
            <v>3203</v>
          </cell>
          <cell r="B175">
            <v>50</v>
          </cell>
          <cell r="C175" t="str">
            <v>EL CENCERRO</v>
          </cell>
          <cell r="D175" t="str">
            <v>conv</v>
          </cell>
          <cell r="E175" t="str">
            <v>GIRASOL</v>
          </cell>
          <cell r="F175" t="str">
            <v>CF7</v>
          </cell>
          <cell r="G175">
            <v>0</v>
          </cell>
          <cell r="H175">
            <v>222.58</v>
          </cell>
          <cell r="I175">
            <v>28164.400000000001</v>
          </cell>
          <cell r="J175">
            <v>3053.55</v>
          </cell>
          <cell r="K175">
            <v>1034.77</v>
          </cell>
          <cell r="L175">
            <v>403.87</v>
          </cell>
          <cell r="M175">
            <v>0</v>
          </cell>
          <cell r="N175">
            <v>951.22</v>
          </cell>
          <cell r="O175">
            <v>33830.39</v>
          </cell>
          <cell r="P175">
            <v>676.61</v>
          </cell>
          <cell r="Q175">
            <v>43580</v>
          </cell>
          <cell r="R175">
            <v>0.77628246902248732</v>
          </cell>
        </row>
        <row r="176">
          <cell r="A176">
            <v>3204</v>
          </cell>
          <cell r="B176">
            <v>36</v>
          </cell>
          <cell r="C176" t="str">
            <v>EL CENCERRO</v>
          </cell>
          <cell r="D176" t="str">
            <v>conv</v>
          </cell>
          <cell r="E176" t="str">
            <v>GIRASOL</v>
          </cell>
          <cell r="F176" t="str">
            <v>CF7</v>
          </cell>
          <cell r="G176">
            <v>0</v>
          </cell>
          <cell r="H176">
            <v>275.92</v>
          </cell>
          <cell r="I176">
            <v>21572</v>
          </cell>
          <cell r="J176">
            <v>2508.27</v>
          </cell>
          <cell r="K176">
            <v>920.94</v>
          </cell>
          <cell r="L176">
            <v>359.45</v>
          </cell>
          <cell r="M176">
            <v>0</v>
          </cell>
          <cell r="N176">
            <v>427.18</v>
          </cell>
          <cell r="O176">
            <v>26063.759999999998</v>
          </cell>
          <cell r="P176">
            <v>723.99</v>
          </cell>
          <cell r="Q176">
            <v>33500</v>
          </cell>
          <cell r="R176">
            <v>0.77802268656716411</v>
          </cell>
        </row>
        <row r="177">
          <cell r="A177">
            <v>3205</v>
          </cell>
          <cell r="B177">
            <v>25</v>
          </cell>
          <cell r="C177" t="str">
            <v>EL CENCERRO</v>
          </cell>
          <cell r="D177" t="str">
            <v>conv</v>
          </cell>
          <cell r="E177" t="str">
            <v>GIRASOL</v>
          </cell>
          <cell r="F177" t="str">
            <v>CF7</v>
          </cell>
          <cell r="G177">
            <v>0</v>
          </cell>
          <cell r="H177">
            <v>614.16</v>
          </cell>
          <cell r="I177">
            <v>15769.81</v>
          </cell>
          <cell r="J177">
            <v>1791.62</v>
          </cell>
          <cell r="K177">
            <v>755.38</v>
          </cell>
          <cell r="L177">
            <v>294.83</v>
          </cell>
          <cell r="M177">
            <v>0</v>
          </cell>
          <cell r="N177">
            <v>533.30999999999995</v>
          </cell>
          <cell r="O177">
            <v>19759.11</v>
          </cell>
          <cell r="P177">
            <v>790.36</v>
          </cell>
          <cell r="Q177">
            <v>24460</v>
          </cell>
          <cell r="R177">
            <v>0.80781316434995909</v>
          </cell>
        </row>
        <row r="178">
          <cell r="A178">
            <v>3419</v>
          </cell>
          <cell r="B178">
            <v>158</v>
          </cell>
          <cell r="C178" t="str">
            <v>SANTA MARIA</v>
          </cell>
          <cell r="D178" t="str">
            <v>arren</v>
          </cell>
          <cell r="E178" t="str">
            <v>GIRASOL</v>
          </cell>
          <cell r="F178" t="str">
            <v>CF7</v>
          </cell>
          <cell r="G178">
            <v>18118.439999999999</v>
          </cell>
          <cell r="H178">
            <v>13948.12</v>
          </cell>
          <cell r="I178">
            <v>24490</v>
          </cell>
          <cell r="J178">
            <v>7561.16</v>
          </cell>
          <cell r="K178">
            <v>3911.41</v>
          </cell>
          <cell r="L178">
            <v>1526.61</v>
          </cell>
          <cell r="M178">
            <v>3160</v>
          </cell>
          <cell r="N178">
            <v>2364.2199999999998</v>
          </cell>
          <cell r="O178">
            <v>75079.960000000006</v>
          </cell>
          <cell r="P178">
            <v>475.19</v>
          </cell>
          <cell r="Q178">
            <v>132720</v>
          </cell>
          <cell r="R178">
            <v>0.56570192887281501</v>
          </cell>
        </row>
        <row r="179">
          <cell r="A179">
            <v>4206</v>
          </cell>
          <cell r="B179">
            <v>18</v>
          </cell>
          <cell r="C179" t="str">
            <v>EL RANCHO</v>
          </cell>
          <cell r="D179" t="str">
            <v>conv</v>
          </cell>
          <cell r="E179" t="str">
            <v>GIRASOL</v>
          </cell>
          <cell r="F179" t="str">
            <v>CF7</v>
          </cell>
          <cell r="G179">
            <v>0</v>
          </cell>
          <cell r="H179">
            <v>23.94</v>
          </cell>
          <cell r="I179">
            <v>5935.5</v>
          </cell>
          <cell r="J179">
            <v>1289.96</v>
          </cell>
          <cell r="K179">
            <v>1127.9000000000001</v>
          </cell>
          <cell r="L179">
            <v>440.22</v>
          </cell>
          <cell r="M179">
            <v>0</v>
          </cell>
          <cell r="N179">
            <v>0</v>
          </cell>
          <cell r="O179">
            <v>8817.52</v>
          </cell>
          <cell r="P179">
            <v>489.86</v>
          </cell>
          <cell r="Q179">
            <v>10902</v>
          </cell>
          <cell r="R179">
            <v>0.80879838561731798</v>
          </cell>
        </row>
        <row r="180">
          <cell r="A180">
            <v>4207</v>
          </cell>
          <cell r="B180">
            <v>20</v>
          </cell>
          <cell r="C180" t="str">
            <v>EL RANCHO</v>
          </cell>
          <cell r="D180" t="str">
            <v>conv</v>
          </cell>
          <cell r="E180" t="str">
            <v>GIRASOL</v>
          </cell>
          <cell r="F180" t="str">
            <v>CF7</v>
          </cell>
          <cell r="G180">
            <v>0</v>
          </cell>
          <cell r="H180">
            <v>27.36</v>
          </cell>
          <cell r="I180">
            <v>7024.92</v>
          </cell>
          <cell r="J180">
            <v>1433.3</v>
          </cell>
          <cell r="K180">
            <v>1127.9000000000001</v>
          </cell>
          <cell r="L180">
            <v>440.22</v>
          </cell>
          <cell r="M180">
            <v>0</v>
          </cell>
          <cell r="N180">
            <v>361</v>
          </cell>
          <cell r="O180">
            <v>10414.700000000001</v>
          </cell>
          <cell r="P180">
            <v>520.73</v>
          </cell>
          <cell r="Q180">
            <v>12549</v>
          </cell>
          <cell r="R180">
            <v>0.82992270300422355</v>
          </cell>
        </row>
        <row r="181">
          <cell r="A181">
            <v>4208</v>
          </cell>
          <cell r="B181">
            <v>20</v>
          </cell>
          <cell r="C181" t="str">
            <v>EL RANCHO</v>
          </cell>
          <cell r="D181" t="str">
            <v>conv</v>
          </cell>
          <cell r="E181" t="str">
            <v>GIRASOL</v>
          </cell>
          <cell r="F181" t="str">
            <v>CF7</v>
          </cell>
          <cell r="G181">
            <v>0</v>
          </cell>
          <cell r="H181">
            <v>27.36</v>
          </cell>
          <cell r="I181">
            <v>13059.47</v>
          </cell>
          <cell r="J181">
            <v>1433.3</v>
          </cell>
          <cell r="K181">
            <v>1148.5899999999999</v>
          </cell>
          <cell r="L181">
            <v>448.29</v>
          </cell>
          <cell r="M181">
            <v>0</v>
          </cell>
          <cell r="N181">
            <v>370.32</v>
          </cell>
          <cell r="O181">
            <v>16487.330000000002</v>
          </cell>
          <cell r="P181">
            <v>824.37</v>
          </cell>
          <cell r="Q181">
            <v>21180</v>
          </cell>
          <cell r="R181">
            <v>0.7784386213408877</v>
          </cell>
        </row>
        <row r="182">
          <cell r="A182">
            <v>4215</v>
          </cell>
          <cell r="B182">
            <v>35</v>
          </cell>
          <cell r="C182" t="str">
            <v>EL RANCHO</v>
          </cell>
          <cell r="D182" t="str">
            <v>conv</v>
          </cell>
          <cell r="E182" t="str">
            <v>GIRASOL</v>
          </cell>
          <cell r="F182" t="str">
            <v>CF7</v>
          </cell>
          <cell r="G182">
            <v>0</v>
          </cell>
          <cell r="H182">
            <v>49.59</v>
          </cell>
          <cell r="I182">
            <v>5822.54</v>
          </cell>
          <cell r="J182">
            <v>2508.27</v>
          </cell>
          <cell r="K182">
            <v>1169.29</v>
          </cell>
          <cell r="L182">
            <v>456.37</v>
          </cell>
          <cell r="M182">
            <v>0</v>
          </cell>
          <cell r="N182">
            <v>342.42</v>
          </cell>
          <cell r="O182">
            <v>10348.48</v>
          </cell>
          <cell r="P182">
            <v>295.67</v>
          </cell>
          <cell r="Q182">
            <v>11482</v>
          </cell>
          <cell r="R182">
            <v>0.9012785229054171</v>
          </cell>
        </row>
        <row r="183">
          <cell r="A183">
            <v>4301</v>
          </cell>
          <cell r="B183">
            <v>38</v>
          </cell>
          <cell r="C183" t="str">
            <v>EL TRIANGULO 2</v>
          </cell>
          <cell r="D183" t="str">
            <v>conv</v>
          </cell>
          <cell r="E183" t="str">
            <v>GIRASOL</v>
          </cell>
          <cell r="F183" t="str">
            <v>CF7</v>
          </cell>
          <cell r="G183">
            <v>0</v>
          </cell>
          <cell r="H183">
            <v>49.59</v>
          </cell>
          <cell r="I183">
            <v>14935.61</v>
          </cell>
          <cell r="J183">
            <v>2723.25</v>
          </cell>
          <cell r="K183">
            <v>807.12</v>
          </cell>
          <cell r="L183">
            <v>315.02</v>
          </cell>
          <cell r="M183">
            <v>0</v>
          </cell>
          <cell r="N183">
            <v>620.41999999999996</v>
          </cell>
          <cell r="O183">
            <v>19451.009999999998</v>
          </cell>
          <cell r="P183">
            <v>511.87</v>
          </cell>
          <cell r="Q183">
            <v>32944</v>
          </cell>
          <cell r="R183">
            <v>0.59042648130160269</v>
          </cell>
        </row>
        <row r="184">
          <cell r="A184">
            <v>4302</v>
          </cell>
          <cell r="B184">
            <v>46</v>
          </cell>
          <cell r="C184" t="str">
            <v>EL TRIANGULO 2</v>
          </cell>
          <cell r="D184" t="str">
            <v>conv</v>
          </cell>
          <cell r="E184" t="str">
            <v>GIRASOL</v>
          </cell>
          <cell r="F184" t="str">
            <v>CF7</v>
          </cell>
          <cell r="G184">
            <v>0</v>
          </cell>
          <cell r="H184">
            <v>64.98</v>
          </cell>
          <cell r="I184">
            <v>14072.88</v>
          </cell>
          <cell r="J184">
            <v>3296.58</v>
          </cell>
          <cell r="K184">
            <v>1552.14</v>
          </cell>
          <cell r="L184">
            <v>605.79999999999995</v>
          </cell>
          <cell r="M184">
            <v>0</v>
          </cell>
          <cell r="N184">
            <v>360.62</v>
          </cell>
          <cell r="O184">
            <v>19953</v>
          </cell>
          <cell r="P184">
            <v>433.76</v>
          </cell>
          <cell r="Q184">
            <v>24282</v>
          </cell>
          <cell r="R184">
            <v>0.82171979243884363</v>
          </cell>
        </row>
        <row r="185">
          <cell r="A185">
            <v>4303</v>
          </cell>
          <cell r="B185">
            <v>41</v>
          </cell>
          <cell r="C185" t="str">
            <v>EL TRIANGULO 2</v>
          </cell>
          <cell r="D185" t="str">
            <v>conv</v>
          </cell>
          <cell r="E185" t="str">
            <v>GIRASOL</v>
          </cell>
          <cell r="F185" t="str">
            <v>CF7</v>
          </cell>
          <cell r="G185">
            <v>0</v>
          </cell>
          <cell r="H185">
            <v>6594.53</v>
          </cell>
          <cell r="I185">
            <v>19974.75</v>
          </cell>
          <cell r="J185">
            <v>2938.25</v>
          </cell>
          <cell r="K185">
            <v>807.12</v>
          </cell>
          <cell r="L185">
            <v>315.02</v>
          </cell>
          <cell r="M185">
            <v>0</v>
          </cell>
          <cell r="N185">
            <v>377.81</v>
          </cell>
          <cell r="O185">
            <v>31007.48</v>
          </cell>
          <cell r="P185">
            <v>756.28</v>
          </cell>
          <cell r="Q185">
            <v>32487</v>
          </cell>
          <cell r="R185">
            <v>0.95445809092867917</v>
          </cell>
        </row>
        <row r="186">
          <cell r="A186">
            <v>4304</v>
          </cell>
          <cell r="B186">
            <v>63</v>
          </cell>
          <cell r="C186" t="str">
            <v>EL TRIANGULO 2</v>
          </cell>
          <cell r="D186" t="str">
            <v>conv</v>
          </cell>
          <cell r="E186" t="str">
            <v>GIRASOL</v>
          </cell>
          <cell r="F186" t="str">
            <v>CF7</v>
          </cell>
          <cell r="G186">
            <v>0</v>
          </cell>
          <cell r="H186">
            <v>58.14</v>
          </cell>
          <cell r="I186">
            <v>12431.52</v>
          </cell>
          <cell r="J186">
            <v>4514.87</v>
          </cell>
          <cell r="K186">
            <v>807.12</v>
          </cell>
          <cell r="L186">
            <v>315.02</v>
          </cell>
          <cell r="M186">
            <v>0</v>
          </cell>
          <cell r="N186">
            <v>400.32</v>
          </cell>
          <cell r="O186">
            <v>18526.990000000002</v>
          </cell>
          <cell r="P186">
            <v>294.08</v>
          </cell>
          <cell r="Q186">
            <v>24503</v>
          </cell>
          <cell r="R186">
            <v>0.75611108843815045</v>
          </cell>
        </row>
        <row r="187">
          <cell r="A187">
            <v>4702</v>
          </cell>
          <cell r="B187">
            <v>65</v>
          </cell>
          <cell r="C187" t="str">
            <v>EL TRIANGULO 1</v>
          </cell>
          <cell r="D187" t="str">
            <v>conv</v>
          </cell>
          <cell r="E187" t="str">
            <v>GIRASOL</v>
          </cell>
          <cell r="F187" t="str">
            <v>CF7</v>
          </cell>
          <cell r="G187">
            <v>0</v>
          </cell>
          <cell r="H187">
            <v>51.3</v>
          </cell>
          <cell r="I187">
            <v>42859.26</v>
          </cell>
          <cell r="J187">
            <v>3739.03</v>
          </cell>
          <cell r="K187">
            <v>2173.0100000000002</v>
          </cell>
          <cell r="L187">
            <v>848.13</v>
          </cell>
          <cell r="M187">
            <v>0</v>
          </cell>
          <cell r="N187">
            <v>1285.1500000000001</v>
          </cell>
          <cell r="O187">
            <v>50955.88</v>
          </cell>
          <cell r="P187">
            <v>783.94</v>
          </cell>
          <cell r="Q187">
            <v>62869</v>
          </cell>
          <cell r="R187">
            <v>0.81050883583324052</v>
          </cell>
        </row>
        <row r="188">
          <cell r="A188">
            <v>4704</v>
          </cell>
          <cell r="B188">
            <v>76</v>
          </cell>
          <cell r="C188" t="str">
            <v>EL TRIANGULO 1</v>
          </cell>
          <cell r="D188" t="str">
            <v>conv</v>
          </cell>
          <cell r="E188" t="str">
            <v>GIRASOL</v>
          </cell>
          <cell r="F188" t="str">
            <v>CF7</v>
          </cell>
          <cell r="G188">
            <v>0</v>
          </cell>
          <cell r="H188">
            <v>6100.14</v>
          </cell>
          <cell r="I188">
            <v>32191.58</v>
          </cell>
          <cell r="J188">
            <v>4823.3599999999997</v>
          </cell>
          <cell r="K188">
            <v>2566.2199999999998</v>
          </cell>
          <cell r="L188">
            <v>1001.59</v>
          </cell>
          <cell r="M188">
            <v>0</v>
          </cell>
          <cell r="N188">
            <v>839.21</v>
          </cell>
          <cell r="O188">
            <v>47522.1</v>
          </cell>
          <cell r="P188">
            <v>625.29</v>
          </cell>
          <cell r="Q188">
            <v>58304</v>
          </cell>
          <cell r="R188">
            <v>0.81507443743139407</v>
          </cell>
        </row>
        <row r="189">
          <cell r="A189">
            <v>4802</v>
          </cell>
          <cell r="B189">
            <v>15</v>
          </cell>
          <cell r="C189" t="str">
            <v>LA HERENCIA</v>
          </cell>
          <cell r="D189" t="str">
            <v>conv</v>
          </cell>
          <cell r="E189" t="str">
            <v>GIRASOL</v>
          </cell>
          <cell r="F189" t="str">
            <v>CF7</v>
          </cell>
          <cell r="G189">
            <v>0</v>
          </cell>
          <cell r="H189">
            <v>59.85</v>
          </cell>
          <cell r="I189">
            <v>12376.01</v>
          </cell>
          <cell r="J189">
            <v>830.9</v>
          </cell>
          <cell r="K189">
            <v>496.69</v>
          </cell>
          <cell r="L189">
            <v>193.85</v>
          </cell>
          <cell r="M189">
            <v>0</v>
          </cell>
          <cell r="N189">
            <v>0</v>
          </cell>
          <cell r="O189">
            <v>13957.3</v>
          </cell>
          <cell r="P189">
            <v>930.49</v>
          </cell>
          <cell r="Q189">
            <v>17698</v>
          </cell>
          <cell r="R189">
            <v>0.78863713413945069</v>
          </cell>
        </row>
        <row r="190">
          <cell r="A190">
            <v>4803</v>
          </cell>
          <cell r="B190">
            <v>15</v>
          </cell>
          <cell r="C190" t="str">
            <v>LA HERENCIA</v>
          </cell>
          <cell r="D190" t="str">
            <v>conv</v>
          </cell>
          <cell r="E190" t="str">
            <v>GIRASOL</v>
          </cell>
          <cell r="F190" t="str">
            <v>CF7</v>
          </cell>
          <cell r="G190">
            <v>0</v>
          </cell>
          <cell r="H190">
            <v>1846.47</v>
          </cell>
          <cell r="I190">
            <v>3817.22</v>
          </cell>
          <cell r="J190">
            <v>934.76</v>
          </cell>
          <cell r="K190">
            <v>496.69</v>
          </cell>
          <cell r="L190">
            <v>193.85</v>
          </cell>
          <cell r="M190">
            <v>0</v>
          </cell>
          <cell r="N190">
            <v>408.98</v>
          </cell>
          <cell r="O190">
            <v>7697.97</v>
          </cell>
          <cell r="P190">
            <v>513.20000000000005</v>
          </cell>
          <cell r="Q190">
            <v>8810</v>
          </cell>
          <cell r="R190">
            <v>0.87377639046538025</v>
          </cell>
        </row>
        <row r="191">
          <cell r="A191">
            <v>4816</v>
          </cell>
          <cell r="B191">
            <v>20</v>
          </cell>
          <cell r="C191" t="str">
            <v>LA HERENCIA</v>
          </cell>
          <cell r="D191" t="str">
            <v>conv</v>
          </cell>
          <cell r="E191" t="str">
            <v>GIRASOL</v>
          </cell>
          <cell r="F191" t="str">
            <v>CF7</v>
          </cell>
          <cell r="G191">
            <v>0</v>
          </cell>
          <cell r="H191">
            <v>2386.4299999999998</v>
          </cell>
          <cell r="I191">
            <v>11500.8</v>
          </cell>
          <cell r="J191">
            <v>727.03</v>
          </cell>
          <cell r="K191">
            <v>538.08000000000004</v>
          </cell>
          <cell r="L191">
            <v>210.02</v>
          </cell>
          <cell r="M191">
            <v>0</v>
          </cell>
          <cell r="N191">
            <v>0</v>
          </cell>
          <cell r="O191">
            <v>15362.36</v>
          </cell>
          <cell r="P191">
            <v>768.12</v>
          </cell>
          <cell r="Q191">
            <v>20398</v>
          </cell>
          <cell r="R191">
            <v>0.75313069908814589</v>
          </cell>
        </row>
        <row r="192">
          <cell r="A192">
            <v>5002</v>
          </cell>
          <cell r="B192">
            <v>71</v>
          </cell>
          <cell r="C192" t="str">
            <v>EL PATACON</v>
          </cell>
          <cell r="D192" t="str">
            <v>conv</v>
          </cell>
          <cell r="E192" t="str">
            <v>GIRASOL</v>
          </cell>
          <cell r="F192" t="str">
            <v>CF7</v>
          </cell>
          <cell r="G192">
            <v>0</v>
          </cell>
          <cell r="H192">
            <v>34.200000000000003</v>
          </cell>
          <cell r="I192">
            <v>34840.46</v>
          </cell>
          <cell r="J192">
            <v>4133.71</v>
          </cell>
          <cell r="K192">
            <v>2214.39</v>
          </cell>
          <cell r="L192">
            <v>864.28</v>
          </cell>
          <cell r="M192">
            <v>0</v>
          </cell>
          <cell r="N192">
            <v>841.37</v>
          </cell>
          <cell r="O192">
            <v>42928.41</v>
          </cell>
          <cell r="P192">
            <v>604.63</v>
          </cell>
          <cell r="Q192">
            <v>52933</v>
          </cell>
          <cell r="R192">
            <v>0.81099522037292437</v>
          </cell>
        </row>
        <row r="193">
          <cell r="A193">
            <v>5007</v>
          </cell>
          <cell r="B193">
            <v>68</v>
          </cell>
          <cell r="C193" t="str">
            <v>EL PATACON</v>
          </cell>
          <cell r="D193" t="str">
            <v>conv</v>
          </cell>
          <cell r="E193" t="str">
            <v>GIRASOL</v>
          </cell>
          <cell r="F193" t="str">
            <v>CF7</v>
          </cell>
          <cell r="G193">
            <v>0</v>
          </cell>
          <cell r="H193">
            <v>34.200000000000003</v>
          </cell>
          <cell r="I193">
            <v>43049.36</v>
          </cell>
          <cell r="J193">
            <v>4029.85</v>
          </cell>
          <cell r="K193">
            <v>2131.62</v>
          </cell>
          <cell r="L193">
            <v>831.96</v>
          </cell>
          <cell r="M193">
            <v>0</v>
          </cell>
          <cell r="N193">
            <v>865.18</v>
          </cell>
          <cell r="O193">
            <v>50942.17</v>
          </cell>
          <cell r="P193">
            <v>749.15</v>
          </cell>
          <cell r="Q193">
            <v>64317</v>
          </cell>
          <cell r="R193">
            <v>0.79204829205342286</v>
          </cell>
        </row>
        <row r="194">
          <cell r="A194">
            <v>5008</v>
          </cell>
          <cell r="B194">
            <v>65</v>
          </cell>
          <cell r="C194" t="str">
            <v>EL PATACON</v>
          </cell>
          <cell r="D194" t="str">
            <v>conv</v>
          </cell>
          <cell r="E194" t="str">
            <v>GIRASOL</v>
          </cell>
          <cell r="F194" t="str">
            <v>CF7</v>
          </cell>
          <cell r="G194">
            <v>0</v>
          </cell>
          <cell r="H194">
            <v>17712.25</v>
          </cell>
          <cell r="I194">
            <v>23328.28</v>
          </cell>
          <cell r="J194">
            <v>3510.53</v>
          </cell>
          <cell r="K194">
            <v>2069.5300000000002</v>
          </cell>
          <cell r="L194">
            <v>807.75</v>
          </cell>
          <cell r="M194">
            <v>0</v>
          </cell>
          <cell r="N194">
            <v>1576.3</v>
          </cell>
          <cell r="O194">
            <v>49004.639999999999</v>
          </cell>
          <cell r="P194">
            <v>753.92</v>
          </cell>
          <cell r="Q194">
            <v>59221</v>
          </cell>
          <cell r="R194">
            <v>0.82748754664730417</v>
          </cell>
        </row>
        <row r="195">
          <cell r="A195">
            <v>5009</v>
          </cell>
          <cell r="B195">
            <v>30</v>
          </cell>
          <cell r="C195" t="str">
            <v>EL PATACON</v>
          </cell>
          <cell r="D195" t="str">
            <v>conv</v>
          </cell>
          <cell r="E195" t="str">
            <v>GIRASOL</v>
          </cell>
          <cell r="F195" t="str">
            <v>CF7</v>
          </cell>
          <cell r="G195">
            <v>0</v>
          </cell>
          <cell r="H195">
            <v>51.3</v>
          </cell>
          <cell r="I195">
            <v>18251.47</v>
          </cell>
          <cell r="J195">
            <v>1744.89</v>
          </cell>
          <cell r="K195">
            <v>1055.46</v>
          </cell>
          <cell r="L195">
            <v>411.95</v>
          </cell>
          <cell r="M195">
            <v>0</v>
          </cell>
          <cell r="N195">
            <v>419.9</v>
          </cell>
          <cell r="O195">
            <v>21934.97</v>
          </cell>
          <cell r="P195">
            <v>731.17</v>
          </cell>
          <cell r="Q195">
            <v>26849</v>
          </cell>
          <cell r="R195">
            <v>0.81697530634288063</v>
          </cell>
        </row>
        <row r="196">
          <cell r="A196">
            <v>5105</v>
          </cell>
          <cell r="B196">
            <v>65</v>
          </cell>
          <cell r="C196" t="str">
            <v>LA BLANQUEADA</v>
          </cell>
          <cell r="D196" t="str">
            <v>conv</v>
          </cell>
          <cell r="E196" t="str">
            <v>GIRASOL</v>
          </cell>
          <cell r="F196" t="str">
            <v>CF7</v>
          </cell>
          <cell r="G196">
            <v>0</v>
          </cell>
          <cell r="H196">
            <v>7635.14</v>
          </cell>
          <cell r="I196">
            <v>37973.83</v>
          </cell>
          <cell r="J196">
            <v>4050.63</v>
          </cell>
          <cell r="K196">
            <v>1912.24</v>
          </cell>
          <cell r="L196">
            <v>746.35</v>
          </cell>
          <cell r="M196">
            <v>0</v>
          </cell>
          <cell r="N196">
            <v>1229.03</v>
          </cell>
          <cell r="O196">
            <v>53547.22</v>
          </cell>
          <cell r="P196">
            <v>823.8</v>
          </cell>
          <cell r="Q196">
            <v>66672</v>
          </cell>
          <cell r="R196">
            <v>0.80314404847612197</v>
          </cell>
        </row>
        <row r="197">
          <cell r="A197">
            <v>5106</v>
          </cell>
          <cell r="B197">
            <v>80</v>
          </cell>
          <cell r="C197" t="str">
            <v>LA BLANQUEADA</v>
          </cell>
          <cell r="D197" t="str">
            <v>conv</v>
          </cell>
          <cell r="E197" t="str">
            <v>GIRASOL</v>
          </cell>
          <cell r="F197" t="str">
            <v>CF7</v>
          </cell>
          <cell r="G197">
            <v>0</v>
          </cell>
          <cell r="H197">
            <v>34.200000000000003</v>
          </cell>
          <cell r="I197">
            <v>56956.23</v>
          </cell>
          <cell r="J197">
            <v>3718.25</v>
          </cell>
          <cell r="K197">
            <v>703.64</v>
          </cell>
          <cell r="L197">
            <v>274.64</v>
          </cell>
          <cell r="M197">
            <v>0</v>
          </cell>
          <cell r="N197">
            <v>1247.6400000000001</v>
          </cell>
          <cell r="O197">
            <v>62934.6</v>
          </cell>
          <cell r="P197">
            <v>786.68</v>
          </cell>
          <cell r="Q197">
            <v>91660</v>
          </cell>
          <cell r="R197">
            <v>0.68660920794239577</v>
          </cell>
        </row>
        <row r="198">
          <cell r="A198">
            <v>5305</v>
          </cell>
          <cell r="B198">
            <v>95</v>
          </cell>
          <cell r="C198" t="str">
            <v>EL LEON</v>
          </cell>
          <cell r="D198" t="str">
            <v>conv</v>
          </cell>
          <cell r="E198" t="str">
            <v>GIRASOL</v>
          </cell>
          <cell r="F198" t="str">
            <v>CF7</v>
          </cell>
          <cell r="G198">
            <v>0</v>
          </cell>
          <cell r="H198">
            <v>3311.08</v>
          </cell>
          <cell r="I198">
            <v>53445.83</v>
          </cell>
          <cell r="J198">
            <v>5338.5</v>
          </cell>
          <cell r="K198">
            <v>3311.24</v>
          </cell>
          <cell r="L198">
            <v>1292.3699999999999</v>
          </cell>
          <cell r="M198">
            <v>0</v>
          </cell>
          <cell r="N198">
            <v>913.83</v>
          </cell>
          <cell r="O198">
            <v>67612.850000000006</v>
          </cell>
          <cell r="P198">
            <v>711.71</v>
          </cell>
          <cell r="Q198">
            <v>84730</v>
          </cell>
          <cell r="R198">
            <v>0.797980054290098</v>
          </cell>
        </row>
        <row r="199">
          <cell r="A199">
            <v>5306</v>
          </cell>
          <cell r="B199">
            <v>106</v>
          </cell>
          <cell r="C199" t="str">
            <v>EL LEON</v>
          </cell>
          <cell r="D199" t="str">
            <v>conv</v>
          </cell>
          <cell r="E199" t="str">
            <v>GIRASOL</v>
          </cell>
          <cell r="F199" t="str">
            <v>CF7</v>
          </cell>
          <cell r="G199">
            <v>0</v>
          </cell>
          <cell r="H199">
            <v>51.3</v>
          </cell>
          <cell r="I199">
            <v>58555.74</v>
          </cell>
          <cell r="J199">
            <v>4937.6099999999997</v>
          </cell>
          <cell r="K199">
            <v>3580.29</v>
          </cell>
          <cell r="L199">
            <v>1397.39</v>
          </cell>
          <cell r="M199">
            <v>0</v>
          </cell>
          <cell r="N199">
            <v>955.42</v>
          </cell>
          <cell r="O199">
            <v>69477.75</v>
          </cell>
          <cell r="P199">
            <v>655.45</v>
          </cell>
          <cell r="Q199">
            <v>90004</v>
          </cell>
          <cell r="R199">
            <v>0.77194069152482114</v>
          </cell>
        </row>
        <row r="200">
          <cell r="F200" t="str">
            <v>Promedio CF7</v>
          </cell>
          <cell r="R200">
            <v>0.78856007303228659</v>
          </cell>
        </row>
        <row r="201">
          <cell r="A201">
            <v>146</v>
          </cell>
          <cell r="B201">
            <v>95</v>
          </cell>
          <cell r="C201" t="str">
            <v>CARMEN</v>
          </cell>
          <cell r="D201" t="str">
            <v>conv</v>
          </cell>
          <cell r="E201" t="str">
            <v>GIRASOL</v>
          </cell>
          <cell r="F201" t="str">
            <v>CF9</v>
          </cell>
          <cell r="G201">
            <v>0</v>
          </cell>
          <cell r="H201">
            <v>119</v>
          </cell>
          <cell r="I201">
            <v>18386.8</v>
          </cell>
          <cell r="J201">
            <v>5374.86</v>
          </cell>
          <cell r="K201">
            <v>6322.41</v>
          </cell>
          <cell r="L201">
            <v>2467.63</v>
          </cell>
          <cell r="M201">
            <v>0</v>
          </cell>
          <cell r="N201">
            <v>403.85</v>
          </cell>
          <cell r="O201">
            <v>33074.550000000003</v>
          </cell>
          <cell r="P201">
            <v>348.15</v>
          </cell>
          <cell r="Q201">
            <v>20946</v>
          </cell>
          <cell r="R201">
            <v>1.5790389573188199</v>
          </cell>
        </row>
        <row r="202">
          <cell r="A202">
            <v>7501</v>
          </cell>
          <cell r="B202">
            <v>60</v>
          </cell>
          <cell r="C202" t="str">
            <v>LA ELENA</v>
          </cell>
          <cell r="D202" t="str">
            <v>conv</v>
          </cell>
          <cell r="E202" t="str">
            <v>GIRASOL</v>
          </cell>
          <cell r="F202" t="str">
            <v>CF9</v>
          </cell>
          <cell r="G202">
            <v>0</v>
          </cell>
          <cell r="H202">
            <v>0</v>
          </cell>
          <cell r="I202">
            <v>66866.210000000006</v>
          </cell>
          <cell r="J202">
            <v>0</v>
          </cell>
          <cell r="K202">
            <v>0</v>
          </cell>
          <cell r="L202">
            <v>0</v>
          </cell>
          <cell r="M202">
            <v>0</v>
          </cell>
          <cell r="N202">
            <v>2815.56</v>
          </cell>
          <cell r="O202">
            <v>69681.77</v>
          </cell>
          <cell r="P202">
            <v>1161.3599999999999</v>
          </cell>
          <cell r="Q202">
            <v>70210</v>
          </cell>
          <cell r="R202">
            <v>0.99247642785927936</v>
          </cell>
        </row>
        <row r="203">
          <cell r="F203" t="str">
            <v>Promedio CF9</v>
          </cell>
          <cell r="R203">
            <v>1.2857576925890497</v>
          </cell>
        </row>
        <row r="204">
          <cell r="A204">
            <v>1313</v>
          </cell>
          <cell r="B204">
            <v>96</v>
          </cell>
          <cell r="C204" t="str">
            <v>LAS PALMAS</v>
          </cell>
          <cell r="D204" t="str">
            <v>conv</v>
          </cell>
          <cell r="E204" t="str">
            <v>GIRASOL</v>
          </cell>
          <cell r="F204" t="str">
            <v>VDH483</v>
          </cell>
          <cell r="G204">
            <v>0</v>
          </cell>
          <cell r="H204">
            <v>822.1</v>
          </cell>
          <cell r="I204">
            <v>26193.040000000001</v>
          </cell>
          <cell r="J204">
            <v>5733.18</v>
          </cell>
          <cell r="K204">
            <v>1603.88</v>
          </cell>
          <cell r="L204">
            <v>626.01</v>
          </cell>
          <cell r="M204">
            <v>0</v>
          </cell>
          <cell r="N204">
            <v>194.13</v>
          </cell>
          <cell r="O204">
            <v>35172.339999999997</v>
          </cell>
          <cell r="P204">
            <v>366.38</v>
          </cell>
          <cell r="Q204">
            <v>40424</v>
          </cell>
          <cell r="R204">
            <v>0.87008559271719765</v>
          </cell>
        </row>
        <row r="205">
          <cell r="A205">
            <v>1319</v>
          </cell>
          <cell r="B205">
            <v>61</v>
          </cell>
          <cell r="C205" t="str">
            <v>LAS PALMAS</v>
          </cell>
          <cell r="D205" t="str">
            <v>conv</v>
          </cell>
          <cell r="E205" t="str">
            <v>GIRASOL</v>
          </cell>
          <cell r="F205" t="str">
            <v>VDH483</v>
          </cell>
          <cell r="G205">
            <v>0</v>
          </cell>
          <cell r="H205">
            <v>45.44</v>
          </cell>
          <cell r="I205">
            <v>25515.27</v>
          </cell>
          <cell r="J205">
            <v>4371.55</v>
          </cell>
          <cell r="K205">
            <v>1603.88</v>
          </cell>
          <cell r="L205">
            <v>626.01</v>
          </cell>
          <cell r="M205">
            <v>0</v>
          </cell>
          <cell r="N205">
            <v>591.80999999999995</v>
          </cell>
          <cell r="O205">
            <v>32753.96</v>
          </cell>
          <cell r="P205">
            <v>536.95000000000005</v>
          </cell>
          <cell r="Q205">
            <v>41220</v>
          </cell>
          <cell r="R205">
            <v>0.79461329451722462</v>
          </cell>
        </row>
        <row r="206">
          <cell r="A206">
            <v>5001</v>
          </cell>
          <cell r="B206">
            <v>46</v>
          </cell>
          <cell r="C206" t="str">
            <v>EL PATACON</v>
          </cell>
          <cell r="D206" t="str">
            <v>conv</v>
          </cell>
          <cell r="E206" t="str">
            <v>GIRASOL</v>
          </cell>
          <cell r="F206" t="str">
            <v>VDH483</v>
          </cell>
          <cell r="G206">
            <v>0</v>
          </cell>
          <cell r="H206">
            <v>17.100000000000001</v>
          </cell>
          <cell r="I206">
            <v>12715.01</v>
          </cell>
          <cell r="J206">
            <v>2494.77</v>
          </cell>
          <cell r="K206">
            <v>1427.97</v>
          </cell>
          <cell r="L206">
            <v>557.33000000000004</v>
          </cell>
          <cell r="M206">
            <v>0</v>
          </cell>
          <cell r="N206">
            <v>0</v>
          </cell>
          <cell r="O206">
            <v>17212.18</v>
          </cell>
          <cell r="P206">
            <v>374.18</v>
          </cell>
          <cell r="Q206">
            <v>20133</v>
          </cell>
          <cell r="R206">
            <v>0.85492375701584467</v>
          </cell>
        </row>
        <row r="207">
          <cell r="A207">
            <v>5005</v>
          </cell>
          <cell r="B207">
            <v>73</v>
          </cell>
          <cell r="C207" t="str">
            <v>EL PATACON</v>
          </cell>
          <cell r="D207" t="str">
            <v>conv</v>
          </cell>
          <cell r="E207" t="str">
            <v>GIRASOL</v>
          </cell>
          <cell r="F207" t="str">
            <v>VDH483</v>
          </cell>
          <cell r="G207">
            <v>0</v>
          </cell>
          <cell r="H207">
            <v>51.3</v>
          </cell>
          <cell r="I207">
            <v>28812.52</v>
          </cell>
          <cell r="J207">
            <v>3866.78</v>
          </cell>
          <cell r="K207">
            <v>2276.48</v>
          </cell>
          <cell r="L207">
            <v>888.51</v>
          </cell>
          <cell r="M207">
            <v>0</v>
          </cell>
          <cell r="N207">
            <v>851.57</v>
          </cell>
          <cell r="O207">
            <v>36747.160000000003</v>
          </cell>
          <cell r="P207">
            <v>503.39</v>
          </cell>
          <cell r="Q207">
            <v>43598</v>
          </cell>
          <cell r="R207">
            <v>0.84286343410248188</v>
          </cell>
        </row>
        <row r="208">
          <cell r="A208">
            <v>5006</v>
          </cell>
          <cell r="B208">
            <v>69</v>
          </cell>
          <cell r="C208" t="str">
            <v>EL PATACON</v>
          </cell>
          <cell r="D208" t="str">
            <v>conv</v>
          </cell>
          <cell r="E208" t="str">
            <v>GIRASOL</v>
          </cell>
          <cell r="F208" t="str">
            <v>VDH483</v>
          </cell>
          <cell r="G208">
            <v>0</v>
          </cell>
          <cell r="H208">
            <v>51.3</v>
          </cell>
          <cell r="I208">
            <v>29319.79</v>
          </cell>
          <cell r="J208">
            <v>3654.9</v>
          </cell>
          <cell r="K208">
            <v>2152.31</v>
          </cell>
          <cell r="L208">
            <v>840.04</v>
          </cell>
          <cell r="M208">
            <v>0</v>
          </cell>
          <cell r="N208">
            <v>834.84</v>
          </cell>
          <cell r="O208">
            <v>36853.18</v>
          </cell>
          <cell r="P208">
            <v>534.1</v>
          </cell>
          <cell r="Q208">
            <v>43984</v>
          </cell>
          <cell r="R208">
            <v>0.83787695525645689</v>
          </cell>
        </row>
        <row r="209">
          <cell r="A209">
            <v>5010</v>
          </cell>
          <cell r="B209">
            <v>76</v>
          </cell>
          <cell r="C209" t="str">
            <v>EL PATACON</v>
          </cell>
          <cell r="D209" t="str">
            <v>conv</v>
          </cell>
          <cell r="E209" t="str">
            <v>GIRASOL</v>
          </cell>
          <cell r="F209" t="str">
            <v>VDH483</v>
          </cell>
          <cell r="G209">
            <v>0</v>
          </cell>
          <cell r="H209">
            <v>0</v>
          </cell>
          <cell r="I209">
            <v>25199.29</v>
          </cell>
          <cell r="J209">
            <v>3637.24</v>
          </cell>
          <cell r="K209">
            <v>2338.56</v>
          </cell>
          <cell r="L209">
            <v>912.74</v>
          </cell>
          <cell r="M209">
            <v>0</v>
          </cell>
          <cell r="N209">
            <v>833.44</v>
          </cell>
          <cell r="O209">
            <v>32921.269999999997</v>
          </cell>
          <cell r="P209">
            <v>433.17</v>
          </cell>
          <cell r="Q209">
            <v>38422</v>
          </cell>
          <cell r="R209">
            <v>0.85683384519285821</v>
          </cell>
        </row>
        <row r="210">
          <cell r="A210">
            <v>5103</v>
          </cell>
          <cell r="B210">
            <v>60</v>
          </cell>
          <cell r="C210" t="str">
            <v>LA BLANQUEADA</v>
          </cell>
          <cell r="D210" t="str">
            <v>conv</v>
          </cell>
          <cell r="E210" t="str">
            <v>GIRASOL</v>
          </cell>
          <cell r="F210" t="str">
            <v>VDH483</v>
          </cell>
          <cell r="G210">
            <v>0</v>
          </cell>
          <cell r="H210">
            <v>34.200000000000003</v>
          </cell>
          <cell r="I210">
            <v>43171.09</v>
          </cell>
          <cell r="J210">
            <v>3946.78</v>
          </cell>
          <cell r="K210">
            <v>1018.21</v>
          </cell>
          <cell r="L210">
            <v>397.41</v>
          </cell>
          <cell r="M210">
            <v>0</v>
          </cell>
          <cell r="N210">
            <v>996.96</v>
          </cell>
          <cell r="O210">
            <v>49564.65</v>
          </cell>
          <cell r="P210">
            <v>826.08</v>
          </cell>
          <cell r="Q210">
            <v>63680</v>
          </cell>
          <cell r="R210">
            <v>0.7783393530150754</v>
          </cell>
        </row>
        <row r="211">
          <cell r="F211" t="str">
            <v>Promedio VDH483</v>
          </cell>
          <cell r="R211">
            <v>0.83364803311673419</v>
          </cell>
        </row>
        <row r="212">
          <cell r="A212">
            <v>1401</v>
          </cell>
          <cell r="B212">
            <v>18</v>
          </cell>
          <cell r="C212" t="str">
            <v>EL PIOJO</v>
          </cell>
          <cell r="D212" t="str">
            <v>conv</v>
          </cell>
          <cell r="E212" t="str">
            <v>GIRASOL</v>
          </cell>
          <cell r="F212" t="str">
            <v>VDH485</v>
          </cell>
          <cell r="G212">
            <v>437.22</v>
          </cell>
          <cell r="H212">
            <v>1099.28</v>
          </cell>
          <cell r="I212">
            <v>7417.74</v>
          </cell>
          <cell r="J212">
            <v>1074.97</v>
          </cell>
          <cell r="K212">
            <v>1769.44</v>
          </cell>
          <cell r="L212">
            <v>690.62</v>
          </cell>
          <cell r="M212">
            <v>0</v>
          </cell>
          <cell r="N212">
            <v>242.58</v>
          </cell>
          <cell r="O212">
            <v>12731.85</v>
          </cell>
          <cell r="P212">
            <v>707.33</v>
          </cell>
          <cell r="Q212">
            <v>4310</v>
          </cell>
          <cell r="R212">
            <v>2.9540255220417633</v>
          </cell>
        </row>
        <row r="213">
          <cell r="A213">
            <v>1403</v>
          </cell>
          <cell r="B213">
            <v>30</v>
          </cell>
          <cell r="C213" t="str">
            <v>EL PIOJO</v>
          </cell>
          <cell r="D213" t="str">
            <v>conv</v>
          </cell>
          <cell r="E213" t="str">
            <v>GIRASOL</v>
          </cell>
          <cell r="F213" t="str">
            <v>VDH485</v>
          </cell>
          <cell r="G213">
            <v>713.21</v>
          </cell>
          <cell r="H213">
            <v>1545.76</v>
          </cell>
          <cell r="I213">
            <v>7000</v>
          </cell>
          <cell r="J213">
            <v>746.77</v>
          </cell>
          <cell r="K213">
            <v>1769.44</v>
          </cell>
          <cell r="L213">
            <v>690.62</v>
          </cell>
          <cell r="M213">
            <v>0</v>
          </cell>
          <cell r="N213">
            <v>32.520000000000003</v>
          </cell>
          <cell r="O213">
            <v>12498.32</v>
          </cell>
          <cell r="P213">
            <v>416.61</v>
          </cell>
          <cell r="Q213">
            <v>6400</v>
          </cell>
          <cell r="R213">
            <v>1.9528624999999999</v>
          </cell>
        </row>
        <row r="214">
          <cell r="F214" t="str">
            <v>Promedio VDH485</v>
          </cell>
          <cell r="R214">
            <v>2.4534440110208817</v>
          </cell>
        </row>
        <row r="215">
          <cell r="A215">
            <v>250</v>
          </cell>
          <cell r="B215">
            <v>22</v>
          </cell>
          <cell r="C215" t="str">
            <v>EL ABOLENGO</v>
          </cell>
          <cell r="D215" t="str">
            <v>conv</v>
          </cell>
          <cell r="E215" t="str">
            <v>GIRASOL</v>
          </cell>
          <cell r="F215" t="str">
            <v>VDH488</v>
          </cell>
          <cell r="G215">
            <v>0</v>
          </cell>
          <cell r="H215">
            <v>34</v>
          </cell>
          <cell r="I215">
            <v>14780</v>
          </cell>
          <cell r="J215">
            <v>0</v>
          </cell>
          <cell r="K215">
            <v>362.17</v>
          </cell>
          <cell r="L215">
            <v>141.35</v>
          </cell>
          <cell r="M215">
            <v>0</v>
          </cell>
          <cell r="N215">
            <v>0</v>
          </cell>
          <cell r="O215">
            <v>15317.52</v>
          </cell>
          <cell r="P215">
            <v>696.25</v>
          </cell>
          <cell r="Q215">
            <v>14780</v>
          </cell>
          <cell r="R215">
            <v>1.0363680649526388</v>
          </cell>
        </row>
        <row r="216">
          <cell r="A216">
            <v>1135</v>
          </cell>
          <cell r="B216">
            <v>50</v>
          </cell>
          <cell r="C216" t="str">
            <v>LA BARRANCOSA1</v>
          </cell>
          <cell r="D216" t="str">
            <v>conv</v>
          </cell>
          <cell r="E216" t="str">
            <v>GIRASOL</v>
          </cell>
          <cell r="F216" t="str">
            <v>VDH488</v>
          </cell>
          <cell r="G216">
            <v>0</v>
          </cell>
          <cell r="H216">
            <v>63.82</v>
          </cell>
          <cell r="I216">
            <v>27235</v>
          </cell>
          <cell r="J216">
            <v>2986.03</v>
          </cell>
          <cell r="K216">
            <v>3218.13</v>
          </cell>
          <cell r="L216">
            <v>1256.02</v>
          </cell>
          <cell r="M216">
            <v>0</v>
          </cell>
          <cell r="N216">
            <v>433.95</v>
          </cell>
          <cell r="O216">
            <v>35192.949999999997</v>
          </cell>
          <cell r="P216">
            <v>703.86</v>
          </cell>
          <cell r="Q216">
            <v>29810</v>
          </cell>
          <cell r="R216">
            <v>1.1805753102985574</v>
          </cell>
        </row>
        <row r="217">
          <cell r="A217">
            <v>1154</v>
          </cell>
          <cell r="B217">
            <v>100</v>
          </cell>
          <cell r="C217" t="str">
            <v>LA BARRANCOSA1</v>
          </cell>
          <cell r="D217" t="str">
            <v>arren</v>
          </cell>
          <cell r="E217" t="str">
            <v>GIRASOL</v>
          </cell>
          <cell r="F217" t="str">
            <v>VDH488</v>
          </cell>
          <cell r="G217">
            <v>12395.88</v>
          </cell>
          <cell r="H217">
            <v>8983.24</v>
          </cell>
          <cell r="I217">
            <v>19800</v>
          </cell>
          <cell r="J217">
            <v>5972.07</v>
          </cell>
          <cell r="K217">
            <v>1096.8499999999999</v>
          </cell>
          <cell r="L217">
            <v>428.1</v>
          </cell>
          <cell r="M217">
            <v>1668</v>
          </cell>
          <cell r="N217">
            <v>786.47</v>
          </cell>
          <cell r="O217">
            <v>51130.61</v>
          </cell>
          <cell r="P217">
            <v>511.31</v>
          </cell>
          <cell r="Q217">
            <v>90340</v>
          </cell>
          <cell r="R217">
            <v>0.56597974319238431</v>
          </cell>
        </row>
        <row r="218">
          <cell r="A218">
            <v>1406</v>
          </cell>
          <cell r="B218">
            <v>50</v>
          </cell>
          <cell r="C218" t="str">
            <v>EL PIOJO</v>
          </cell>
          <cell r="D218" t="str">
            <v>conv</v>
          </cell>
          <cell r="E218" t="str">
            <v>GIRASOL</v>
          </cell>
          <cell r="F218" t="str">
            <v>VDH488</v>
          </cell>
          <cell r="G218">
            <v>365.5</v>
          </cell>
          <cell r="H218">
            <v>1624.69</v>
          </cell>
          <cell r="I218">
            <v>23888.39</v>
          </cell>
          <cell r="J218">
            <v>2986.03</v>
          </cell>
          <cell r="K218">
            <v>1345.19</v>
          </cell>
          <cell r="L218">
            <v>525.04</v>
          </cell>
          <cell r="M218">
            <v>0</v>
          </cell>
          <cell r="N218">
            <v>404.56</v>
          </cell>
          <cell r="O218">
            <v>31139.4</v>
          </cell>
          <cell r="P218">
            <v>622.79</v>
          </cell>
          <cell r="Q218">
            <v>44030</v>
          </cell>
          <cell r="R218">
            <v>0.70723143311378611</v>
          </cell>
        </row>
        <row r="219">
          <cell r="A219">
            <v>1627</v>
          </cell>
          <cell r="B219">
            <v>35</v>
          </cell>
          <cell r="C219" t="str">
            <v>ATALAYA</v>
          </cell>
          <cell r="D219" t="str">
            <v>conv</v>
          </cell>
          <cell r="E219" t="str">
            <v>GIRASOL</v>
          </cell>
          <cell r="F219" t="str">
            <v>VDH488</v>
          </cell>
          <cell r="G219">
            <v>203.35</v>
          </cell>
          <cell r="H219">
            <v>4607.8599999999997</v>
          </cell>
          <cell r="I219">
            <v>30452.68</v>
          </cell>
          <cell r="J219">
            <v>1852.9</v>
          </cell>
          <cell r="K219">
            <v>1417.62</v>
          </cell>
          <cell r="L219">
            <v>553.30999999999995</v>
          </cell>
          <cell r="M219">
            <v>0</v>
          </cell>
          <cell r="N219">
            <v>433.08</v>
          </cell>
          <cell r="O219">
            <v>39520.800000000003</v>
          </cell>
          <cell r="P219">
            <v>1129.17</v>
          </cell>
          <cell r="Q219">
            <v>37200</v>
          </cell>
          <cell r="R219">
            <v>1.0623870967741935</v>
          </cell>
        </row>
        <row r="220">
          <cell r="A220">
            <v>4828</v>
          </cell>
          <cell r="B220">
            <v>42</v>
          </cell>
          <cell r="C220" t="str">
            <v>LA HERENCIA</v>
          </cell>
          <cell r="D220" t="str">
            <v>conv</v>
          </cell>
          <cell r="E220" t="str">
            <v>GIRASOL</v>
          </cell>
          <cell r="F220" t="str">
            <v>VDH488</v>
          </cell>
          <cell r="G220">
            <v>0</v>
          </cell>
          <cell r="H220">
            <v>51.3</v>
          </cell>
          <cell r="I220">
            <v>30710.7</v>
          </cell>
          <cell r="J220">
            <v>2388.8200000000002</v>
          </cell>
          <cell r="K220">
            <v>765.73</v>
          </cell>
          <cell r="L220">
            <v>298.87</v>
          </cell>
          <cell r="M220">
            <v>0</v>
          </cell>
          <cell r="N220">
            <v>826.61</v>
          </cell>
          <cell r="O220">
            <v>35042.03</v>
          </cell>
          <cell r="P220">
            <v>834.33</v>
          </cell>
          <cell r="Q220">
            <v>33450</v>
          </cell>
          <cell r="R220">
            <v>1.0475943198804185</v>
          </cell>
        </row>
        <row r="221">
          <cell r="A221">
            <v>4832</v>
          </cell>
          <cell r="B221">
            <v>24</v>
          </cell>
          <cell r="C221" t="str">
            <v>LA HERENCIA</v>
          </cell>
          <cell r="D221" t="str">
            <v>conv</v>
          </cell>
          <cell r="E221" t="str">
            <v>GIRASOL</v>
          </cell>
          <cell r="F221" t="str">
            <v>VDH488</v>
          </cell>
          <cell r="G221">
            <v>0</v>
          </cell>
          <cell r="H221">
            <v>51.3</v>
          </cell>
          <cell r="I221">
            <v>7849.61</v>
          </cell>
          <cell r="J221">
            <v>1719.95</v>
          </cell>
          <cell r="K221">
            <v>807.11</v>
          </cell>
          <cell r="L221">
            <v>315.02</v>
          </cell>
          <cell r="M221">
            <v>0</v>
          </cell>
          <cell r="N221">
            <v>408.98</v>
          </cell>
          <cell r="O221">
            <v>11151.97</v>
          </cell>
          <cell r="P221">
            <v>464.67</v>
          </cell>
          <cell r="Q221">
            <v>9670</v>
          </cell>
          <cell r="R221">
            <v>1.1532543950361944</v>
          </cell>
        </row>
        <row r="222">
          <cell r="A222">
            <v>4910</v>
          </cell>
          <cell r="B222">
            <v>72</v>
          </cell>
          <cell r="C222" t="str">
            <v>EL GUANACO</v>
          </cell>
          <cell r="D222" t="str">
            <v>conv</v>
          </cell>
          <cell r="E222" t="str">
            <v>GIRASOL</v>
          </cell>
          <cell r="F222" t="str">
            <v>VDH488</v>
          </cell>
          <cell r="G222">
            <v>0</v>
          </cell>
          <cell r="H222">
            <v>174.42</v>
          </cell>
          <cell r="I222">
            <v>22743.65</v>
          </cell>
          <cell r="J222">
            <v>3178.19</v>
          </cell>
          <cell r="K222">
            <v>2524.8200000000002</v>
          </cell>
          <cell r="L222">
            <v>985.44</v>
          </cell>
          <cell r="M222">
            <v>0</v>
          </cell>
          <cell r="N222">
            <v>829.56</v>
          </cell>
          <cell r="O222">
            <v>30436.080000000002</v>
          </cell>
          <cell r="P222">
            <v>422.72</v>
          </cell>
          <cell r="Q222">
            <v>26300</v>
          </cell>
          <cell r="R222">
            <v>1.1572653992395439</v>
          </cell>
        </row>
        <row r="223">
          <cell r="A223">
            <v>4914</v>
          </cell>
          <cell r="B223">
            <v>90</v>
          </cell>
          <cell r="C223" t="str">
            <v>EL GUANACO</v>
          </cell>
          <cell r="D223" t="str">
            <v>conv</v>
          </cell>
          <cell r="E223" t="str">
            <v>GIRASOL</v>
          </cell>
          <cell r="F223" t="str">
            <v>VDH488</v>
          </cell>
          <cell r="G223">
            <v>0</v>
          </cell>
          <cell r="H223">
            <v>42.75</v>
          </cell>
          <cell r="I223">
            <v>40924.54</v>
          </cell>
          <cell r="J223">
            <v>4252.12</v>
          </cell>
          <cell r="K223">
            <v>3394.02</v>
          </cell>
          <cell r="L223">
            <v>1324.68</v>
          </cell>
          <cell r="M223">
            <v>0</v>
          </cell>
          <cell r="N223">
            <v>452.64</v>
          </cell>
          <cell r="O223">
            <v>50390.75</v>
          </cell>
          <cell r="P223">
            <v>559.9</v>
          </cell>
          <cell r="Q223">
            <v>47459</v>
          </cell>
          <cell r="R223">
            <v>1.0617743736699046</v>
          </cell>
        </row>
        <row r="224">
          <cell r="A224">
            <v>7401</v>
          </cell>
          <cell r="B224">
            <v>10</v>
          </cell>
          <cell r="C224" t="str">
            <v>TUCUM</v>
          </cell>
          <cell r="D224" t="str">
            <v>conv</v>
          </cell>
          <cell r="E224" t="str">
            <v>GIRASOL</v>
          </cell>
          <cell r="F224" t="str">
            <v>VDH488</v>
          </cell>
          <cell r="G224">
            <v>0</v>
          </cell>
          <cell r="H224">
            <v>0</v>
          </cell>
          <cell r="I224">
            <v>12636</v>
          </cell>
          <cell r="J224">
            <v>0</v>
          </cell>
          <cell r="K224">
            <v>0</v>
          </cell>
          <cell r="L224">
            <v>0</v>
          </cell>
          <cell r="M224">
            <v>0</v>
          </cell>
          <cell r="N224">
            <v>210.06</v>
          </cell>
          <cell r="O224">
            <v>12846.06</v>
          </cell>
          <cell r="P224">
            <v>1284.6099999999999</v>
          </cell>
          <cell r="Q224">
            <v>13000</v>
          </cell>
          <cell r="R224">
            <v>0.98815846153846154</v>
          </cell>
        </row>
        <row r="225">
          <cell r="A225">
            <v>7402</v>
          </cell>
          <cell r="B225">
            <v>17</v>
          </cell>
          <cell r="C225" t="str">
            <v>TUCUM</v>
          </cell>
          <cell r="D225" t="str">
            <v>conv</v>
          </cell>
          <cell r="E225" t="str">
            <v>GIRASOL</v>
          </cell>
          <cell r="F225" t="str">
            <v>VDH488</v>
          </cell>
          <cell r="G225">
            <v>0</v>
          </cell>
          <cell r="H225">
            <v>0</v>
          </cell>
          <cell r="I225">
            <v>27841.84</v>
          </cell>
          <cell r="J225">
            <v>0</v>
          </cell>
          <cell r="K225">
            <v>0</v>
          </cell>
          <cell r="L225">
            <v>0</v>
          </cell>
          <cell r="M225">
            <v>0</v>
          </cell>
          <cell r="N225">
            <v>1084.6500000000001</v>
          </cell>
          <cell r="O225">
            <v>28926.49</v>
          </cell>
          <cell r="P225">
            <v>1701.56</v>
          </cell>
          <cell r="Q225">
            <v>28180</v>
          </cell>
          <cell r="R225">
            <v>1.0264900638750887</v>
          </cell>
        </row>
        <row r="226">
          <cell r="A226">
            <v>7403</v>
          </cell>
          <cell r="B226">
            <v>28</v>
          </cell>
          <cell r="C226" t="str">
            <v>TUCUM</v>
          </cell>
          <cell r="D226" t="str">
            <v>conv</v>
          </cell>
          <cell r="E226" t="str">
            <v>GIRASOL</v>
          </cell>
          <cell r="F226" t="str">
            <v>VDH488</v>
          </cell>
          <cell r="G226">
            <v>0</v>
          </cell>
          <cell r="H226">
            <v>0</v>
          </cell>
          <cell r="I226">
            <v>30929</v>
          </cell>
          <cell r="J226">
            <v>0</v>
          </cell>
          <cell r="K226">
            <v>0</v>
          </cell>
          <cell r="L226">
            <v>0</v>
          </cell>
          <cell r="M226">
            <v>0</v>
          </cell>
          <cell r="N226">
            <v>876.23</v>
          </cell>
          <cell r="O226">
            <v>31805.23</v>
          </cell>
          <cell r="P226">
            <v>1135.9000000000001</v>
          </cell>
          <cell r="Q226">
            <v>31650</v>
          </cell>
          <cell r="R226">
            <v>1.0049045813586097</v>
          </cell>
        </row>
        <row r="227">
          <cell r="A227">
            <v>7701</v>
          </cell>
          <cell r="B227">
            <v>35</v>
          </cell>
          <cell r="C227" t="str">
            <v>LOS NUNOS</v>
          </cell>
          <cell r="D227" t="str">
            <v>conv</v>
          </cell>
          <cell r="E227" t="str">
            <v>GIRASOL</v>
          </cell>
          <cell r="F227" t="str">
            <v>VDH488</v>
          </cell>
          <cell r="G227">
            <v>0</v>
          </cell>
          <cell r="H227">
            <v>0</v>
          </cell>
          <cell r="I227">
            <v>34855.550000000003</v>
          </cell>
          <cell r="J227">
            <v>0</v>
          </cell>
          <cell r="K227">
            <v>0</v>
          </cell>
          <cell r="L227">
            <v>0</v>
          </cell>
          <cell r="M227">
            <v>0</v>
          </cell>
          <cell r="N227">
            <v>1481.16</v>
          </cell>
          <cell r="O227">
            <v>36336.71</v>
          </cell>
          <cell r="P227">
            <v>1038.19</v>
          </cell>
          <cell r="Q227">
            <v>35930</v>
          </cell>
          <cell r="R227">
            <v>1.0113195101586419</v>
          </cell>
        </row>
        <row r="228">
          <cell r="F228" t="str">
            <v>Promedio VDH488</v>
          </cell>
          <cell r="R228">
            <v>1.0002540579298784</v>
          </cell>
        </row>
        <row r="229">
          <cell r="A229">
            <v>122</v>
          </cell>
          <cell r="B229">
            <v>45</v>
          </cell>
          <cell r="C229" t="str">
            <v>CARMEN</v>
          </cell>
          <cell r="D229" t="str">
            <v>conv</v>
          </cell>
          <cell r="E229" t="str">
            <v>GIRASOL</v>
          </cell>
          <cell r="F229" t="str">
            <v>VDH93</v>
          </cell>
          <cell r="G229">
            <v>0</v>
          </cell>
          <cell r="H229">
            <v>68</v>
          </cell>
          <cell r="I229">
            <v>12724.29</v>
          </cell>
          <cell r="J229">
            <v>2699.37</v>
          </cell>
          <cell r="K229">
            <v>2017.79</v>
          </cell>
          <cell r="L229">
            <v>787.54</v>
          </cell>
          <cell r="M229">
            <v>0</v>
          </cell>
          <cell r="N229">
            <v>210.06</v>
          </cell>
          <cell r="O229">
            <v>18507.05</v>
          </cell>
          <cell r="P229">
            <v>411.27</v>
          </cell>
          <cell r="Q229">
            <v>15833</v>
          </cell>
          <cell r="R229">
            <v>1.1688909240194529</v>
          </cell>
        </row>
        <row r="230">
          <cell r="A230">
            <v>1620</v>
          </cell>
          <cell r="B230">
            <v>90</v>
          </cell>
          <cell r="C230" t="str">
            <v>ATALAYA</v>
          </cell>
          <cell r="D230" t="str">
            <v>conv</v>
          </cell>
          <cell r="E230" t="str">
            <v>GIRASOL</v>
          </cell>
          <cell r="F230" t="str">
            <v>VDH93</v>
          </cell>
          <cell r="G230">
            <v>522.9</v>
          </cell>
          <cell r="H230">
            <v>896.52</v>
          </cell>
          <cell r="I230">
            <v>22606.12</v>
          </cell>
          <cell r="J230">
            <v>5374.86</v>
          </cell>
          <cell r="K230">
            <v>3994.17</v>
          </cell>
          <cell r="L230">
            <v>1558.94</v>
          </cell>
          <cell r="M230">
            <v>0</v>
          </cell>
          <cell r="N230">
            <v>693.86</v>
          </cell>
          <cell r="O230">
            <v>35647.370000000003</v>
          </cell>
          <cell r="P230">
            <v>396.08</v>
          </cell>
          <cell r="Q230">
            <v>34152</v>
          </cell>
          <cell r="R230">
            <v>1.0437857226516749</v>
          </cell>
        </row>
        <row r="231">
          <cell r="A231">
            <v>2313</v>
          </cell>
          <cell r="B231">
            <v>89</v>
          </cell>
          <cell r="C231" t="str">
            <v>LA BARRANCOSA2</v>
          </cell>
          <cell r="D231" t="str">
            <v>conv</v>
          </cell>
          <cell r="E231" t="str">
            <v>GIRASOL</v>
          </cell>
          <cell r="F231" t="str">
            <v>VDH93</v>
          </cell>
          <cell r="G231">
            <v>0</v>
          </cell>
          <cell r="H231">
            <v>1671.77</v>
          </cell>
          <cell r="I231">
            <v>59058</v>
          </cell>
          <cell r="J231">
            <v>4714.29</v>
          </cell>
          <cell r="K231">
            <v>682.95</v>
          </cell>
          <cell r="L231">
            <v>266.56</v>
          </cell>
          <cell r="M231">
            <v>0</v>
          </cell>
          <cell r="N231">
            <v>399.36</v>
          </cell>
          <cell r="O231">
            <v>66792.929999999993</v>
          </cell>
          <cell r="P231">
            <v>750.48</v>
          </cell>
          <cell r="Q231">
            <v>62963</v>
          </cell>
          <cell r="R231">
            <v>1.0608282642186679</v>
          </cell>
        </row>
        <row r="232">
          <cell r="A232">
            <v>2403</v>
          </cell>
          <cell r="B232">
            <v>10</v>
          </cell>
          <cell r="C232" t="str">
            <v>VRECH</v>
          </cell>
          <cell r="D232" t="str">
            <v>arren</v>
          </cell>
          <cell r="E232" t="str">
            <v>GIRASOL</v>
          </cell>
          <cell r="F232" t="str">
            <v>VDH93</v>
          </cell>
          <cell r="G232">
            <v>1005.87</v>
          </cell>
          <cell r="H232">
            <v>921.58</v>
          </cell>
          <cell r="I232">
            <v>1300</v>
          </cell>
          <cell r="J232">
            <v>529.70000000000005</v>
          </cell>
          <cell r="K232">
            <v>593.96</v>
          </cell>
          <cell r="L232">
            <v>231.82</v>
          </cell>
          <cell r="M232">
            <v>156.37</v>
          </cell>
          <cell r="N232">
            <v>0</v>
          </cell>
          <cell r="O232">
            <v>4739.3</v>
          </cell>
          <cell r="P232">
            <v>473.93</v>
          </cell>
          <cell r="Q232">
            <v>5686</v>
          </cell>
          <cell r="R232">
            <v>0.83350334154062611</v>
          </cell>
        </row>
        <row r="233">
          <cell r="A233">
            <v>2404</v>
          </cell>
          <cell r="B233">
            <v>12</v>
          </cell>
          <cell r="C233" t="str">
            <v>VRECH</v>
          </cell>
          <cell r="D233" t="str">
            <v>arren</v>
          </cell>
          <cell r="E233" t="str">
            <v>GIRASOL</v>
          </cell>
          <cell r="F233" t="str">
            <v>VDH93</v>
          </cell>
          <cell r="G233">
            <v>1211.58</v>
          </cell>
          <cell r="H233">
            <v>1095.6400000000001</v>
          </cell>
          <cell r="I233">
            <v>1560</v>
          </cell>
          <cell r="J233">
            <v>670.95</v>
          </cell>
          <cell r="K233">
            <v>480.13</v>
          </cell>
          <cell r="L233">
            <v>187.4</v>
          </cell>
          <cell r="M233">
            <v>195.46</v>
          </cell>
          <cell r="N233">
            <v>0</v>
          </cell>
          <cell r="O233">
            <v>5401.16</v>
          </cell>
          <cell r="P233">
            <v>450.1</v>
          </cell>
          <cell r="Q233">
            <v>6042</v>
          </cell>
          <cell r="R233">
            <v>0.89393578285335984</v>
          </cell>
        </row>
        <row r="234">
          <cell r="A234">
            <v>2405</v>
          </cell>
          <cell r="B234">
            <v>10</v>
          </cell>
          <cell r="C234" t="str">
            <v>VRECH</v>
          </cell>
          <cell r="D234" t="str">
            <v>arren</v>
          </cell>
          <cell r="E234" t="str">
            <v>GIRASOL</v>
          </cell>
          <cell r="F234" t="str">
            <v>VDH93</v>
          </cell>
          <cell r="G234">
            <v>971.55</v>
          </cell>
          <cell r="H234">
            <v>825.08</v>
          </cell>
          <cell r="I234">
            <v>1300</v>
          </cell>
          <cell r="J234">
            <v>529.70000000000005</v>
          </cell>
          <cell r="K234">
            <v>229.72</v>
          </cell>
          <cell r="L234">
            <v>89.65</v>
          </cell>
          <cell r="M234">
            <v>156.38</v>
          </cell>
          <cell r="N234">
            <v>0</v>
          </cell>
          <cell r="O234">
            <v>4102.08</v>
          </cell>
          <cell r="P234">
            <v>410.21</v>
          </cell>
          <cell r="Q234">
            <v>5686</v>
          </cell>
          <cell r="R234">
            <v>0.72143510376362996</v>
          </cell>
        </row>
        <row r="235">
          <cell r="A235">
            <v>2406</v>
          </cell>
          <cell r="B235">
            <v>12</v>
          </cell>
          <cell r="C235" t="str">
            <v>VRECH</v>
          </cell>
          <cell r="D235" t="str">
            <v>arren</v>
          </cell>
          <cell r="E235" t="str">
            <v>GIRASOL</v>
          </cell>
          <cell r="F235" t="str">
            <v>VDH93</v>
          </cell>
          <cell r="G235">
            <v>1245.9000000000001</v>
          </cell>
          <cell r="H235">
            <v>987.03</v>
          </cell>
          <cell r="I235">
            <v>1560</v>
          </cell>
          <cell r="J235">
            <v>508.92</v>
          </cell>
          <cell r="K235">
            <v>229.72</v>
          </cell>
          <cell r="L235">
            <v>89.65</v>
          </cell>
          <cell r="M235">
            <v>195.46</v>
          </cell>
          <cell r="N235">
            <v>115.18</v>
          </cell>
          <cell r="O235">
            <v>4931.8599999999997</v>
          </cell>
          <cell r="P235">
            <v>410.99</v>
          </cell>
          <cell r="Q235">
            <v>6042</v>
          </cell>
          <cell r="R235">
            <v>0.81626282687851703</v>
          </cell>
        </row>
        <row r="236">
          <cell r="A236">
            <v>2407</v>
          </cell>
          <cell r="B236">
            <v>10</v>
          </cell>
          <cell r="C236" t="str">
            <v>VRECH</v>
          </cell>
          <cell r="D236" t="str">
            <v>arren</v>
          </cell>
          <cell r="E236" t="str">
            <v>GIRASOL</v>
          </cell>
          <cell r="F236" t="str">
            <v>VDH93</v>
          </cell>
          <cell r="G236">
            <v>971.55</v>
          </cell>
          <cell r="H236">
            <v>814.72</v>
          </cell>
          <cell r="I236">
            <v>1300</v>
          </cell>
          <cell r="J236">
            <v>597.21</v>
          </cell>
          <cell r="K236">
            <v>581.54</v>
          </cell>
          <cell r="L236">
            <v>226.96</v>
          </cell>
          <cell r="M236">
            <v>156.38</v>
          </cell>
          <cell r="N236">
            <v>115.18</v>
          </cell>
          <cell r="O236">
            <v>4763.54</v>
          </cell>
          <cell r="P236">
            <v>476.35</v>
          </cell>
          <cell r="Q236">
            <v>9828</v>
          </cell>
          <cell r="R236">
            <v>0.48469067969067969</v>
          </cell>
        </row>
      </sheetData>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rr"/>
      <sheetName val="bs"/>
      <sheetName val="p_l"/>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XXXXXXXXXX"/>
      <sheetName val="Customize Your Invoice"/>
      <sheetName val="Invoice"/>
      <sheetName val="XXXXXX"/>
      <sheetName val="ATW"/>
      <sheetName val="Lock"/>
      <sheetName val="Intl Data Table"/>
      <sheetName val="TemplateInformation"/>
    </sheetNames>
    <sheetDataSet>
      <sheetData sheetId="0" refreshError="1"/>
      <sheetData sheetId="1">
        <row r="15">
          <cell r="E15" t="str">
            <v>Maharashtra</v>
          </cell>
        </row>
        <row r="28">
          <cell r="D28" t="b">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tica Molecular '07"/>
      <sheetName val="Personal Permanente"/>
      <sheetName val="Personal Temporario"/>
      <sheetName val="Otros gastos personal"/>
      <sheetName val="Capacitacion"/>
      <sheetName val="Viajes y Estadias Interior"/>
      <sheetName val="Viajes y Estadias Exterior"/>
      <sheetName val="Mantenimiento de equipos"/>
      <sheetName val="Libreria"/>
      <sheetName val="Fitotecnico"/>
      <sheetName val="Insumos Laboratorio"/>
      <sheetName val="Fletes y Acarreos"/>
      <sheetName val="Costos 99-00"/>
      <sheetName val="P&amp;L2000"/>
    </sheetNames>
    <sheetDataSet>
      <sheetData sheetId="0" refreshError="1">
        <row r="1">
          <cell r="Q1">
            <v>3.1</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ws"/>
      <sheetName val="conis1"/>
      <sheetName val="conbs1"/>
      <sheetName val="conbs"/>
      <sheetName val="consis"/>
      <sheetName val="csfbs"/>
      <sheetName val="csfis"/>
      <sheetName val="rbgbs"/>
      <sheetName val="rbgis"/>
      <sheetName val="D|Entry"/>
    </sheetNames>
    <sheetDataSet>
      <sheetData sheetId="0" refreshError="1"/>
      <sheetData sheetId="1" refreshError="1"/>
      <sheetData sheetId="2" refreshError="1"/>
      <sheetData sheetId="3" refreshError="1">
        <row r="60">
          <cell r="C60">
            <v>1.4092</v>
          </cell>
        </row>
      </sheetData>
      <sheetData sheetId="4" refreshError="1">
        <row r="1">
          <cell r="C1">
            <v>1.38</v>
          </cell>
        </row>
      </sheetData>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P&amp;L"/>
      <sheetName val="GP Bonus Act 2006"/>
      <sheetName val="Cashflow"/>
      <sheetName val="Schedule-1-2"/>
      <sheetName val="Schedule-3 "/>
      <sheetName val="Schedule-4-6"/>
      <sheetName val="Schedule-7 -8"/>
      <sheetName val="Schedule-9-11"/>
      <sheetName val="Schedule-12"/>
      <sheetName val="abstract"/>
      <sheetName val="tb with grouping"/>
    </sheetNames>
    <sheetDataSet>
      <sheetData sheetId="0"/>
      <sheetData sheetId="1"/>
      <sheetData sheetId="2" refreshError="1"/>
      <sheetData sheetId="3" refreshError="1"/>
      <sheetData sheetId="4">
        <row r="6">
          <cell r="B6" t="str">
            <v>SCHEDULE -1</v>
          </cell>
        </row>
        <row r="11">
          <cell r="B11" t="str">
            <v>SHARE CAPITAL</v>
          </cell>
        </row>
        <row r="13">
          <cell r="B13" t="str">
            <v>Authorised :</v>
          </cell>
        </row>
        <row r="15">
          <cell r="B15" t="str">
            <v>70,00,000 Equity Shares of Rs.10/- each</v>
          </cell>
        </row>
        <row r="19">
          <cell r="B19" t="str">
            <v>Issued, Subscribed and Fully Paid Up :</v>
          </cell>
        </row>
        <row r="21">
          <cell r="B21" t="str">
            <v>69,50,000 Equity share of Rs.10/- each</v>
          </cell>
        </row>
        <row r="22">
          <cell r="B22" t="str">
            <v>( Company is a Wholly Owned Subsidiary of  Noma Corporation, USA)</v>
          </cell>
        </row>
        <row r="23">
          <cell r="B23" t="str">
            <v xml:space="preserve">(6,949,999 shares and 1 share held by Noma Corporation ,USA and Noma Holdings, USA, respectively, subsidiaries of the ultimate holding company Gen Tek Inc. USA.) </v>
          </cell>
        </row>
      </sheetData>
      <sheetData sheetId="5" refreshError="1"/>
      <sheetData sheetId="6"/>
      <sheetData sheetId="7"/>
      <sheetData sheetId="8"/>
      <sheetData sheetId="9"/>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CD Ann I "/>
      <sheetName val="3CD Ann II"/>
      <sheetName val="ANNEX-I"/>
      <sheetName val="ANNEX-II"/>
      <sheetName val="ANNEX-III"/>
      <sheetName val="ANNEX-IV"/>
      <sheetName val="ANNEX-V"/>
      <sheetName val="ANNEX-VI"/>
      <sheetName val="ANNEX-VII"/>
      <sheetName val="ANNEXURE-VIII"/>
      <sheetName val="ANNEXURE-IX"/>
      <sheetName val="ANNEX-IX-BIL 01 Addition 0607"/>
      <sheetName val="ANNEX-IX-BIL 02 Addition 0607"/>
      <sheetName val="ANNEX-IX-BIL 04 Addition 0607"/>
      <sheetName val="Sale of vehicles-0607"/>
      <sheetName val="ANNEX-X"/>
      <sheetName val="ANNEX-XI"/>
      <sheetName val="ANNEX-XII"/>
      <sheetName val="ANNEX-XIII"/>
      <sheetName val="ANNEX-XIV"/>
      <sheetName val="ANNEX-XV"/>
      <sheetName val="ANNEXURE-XV-A"/>
      <sheetName val="ANNEX-XVI"/>
      <sheetName val="ANNEX-XVIA"/>
      <sheetName val="ANNEX-XVIB-PENALTY"/>
      <sheetName val="ANNEX-XVII"/>
      <sheetName val="ANNEX-XVIII"/>
      <sheetName val="ANNEX-XIX"/>
      <sheetName val="ANNEX-XX"/>
      <sheetName val="ANNEX-XXI"/>
      <sheetName val="ANNEX-XXII"/>
      <sheetName val="ANNEX-XXIII"/>
      <sheetName val="ANNEX-XXIV"/>
      <sheetName val="ANNEX-XXV"/>
      <sheetName val="ANNEX-XXVI"/>
      <sheetName val="ANNEX-XXVI-OLD FORMAT"/>
      <sheetName val="ANNEX-XXVII"/>
      <sheetName val="ANNEX-XXVIII"/>
      <sheetName val="ANNEX-XXIX"/>
      <sheetName val="ANNEX-XXX"/>
      <sheetName val="CRITERI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notc"/>
      <sheetName val="d_rep"/>
      <sheetName val="bs"/>
      <sheetName val="p&amp;l"/>
      <sheetName val="sch1-3"/>
      <sheetName val="FA"/>
      <sheetName val="S5-13"/>
      <sheetName val="grp"/>
      <sheetName val="n-1"/>
      <sheetName val="n-3"/>
      <sheetName val="n- 2"/>
      <sheetName val="n-4"/>
      <sheetName val="D.Tax"/>
      <sheetName val="abs"/>
      <sheetName val="IT"/>
      <sheetName val="FBT Com"/>
      <sheetName val="FBT AnnII"/>
      <sheetName val="Dep,Co&amp;I.T"/>
      <sheetName val="Sold Assets"/>
      <sheetName val="Dep IT"/>
      <sheetName val="Sum"/>
      <sheetName val="Veg"/>
      <sheetName val="flow"/>
      <sheetName val="Buff"/>
      <sheetName val="PM"/>
      <sheetName val="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Part IV</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P&amp;L"/>
      <sheetName val="Schedule"/>
      <sheetName val="Schedule-Fixed assets "/>
      <sheetName val="Cashflow"/>
      <sheetName val="Cash Flow workings"/>
      <sheetName val="Notes1"/>
      <sheetName val="Notes2"/>
      <sheetName val="Notes3"/>
      <sheetName val="Notes4"/>
      <sheetName val="tb310307"/>
      <sheetName val="abstract"/>
      <sheetName val="tb310308"/>
      <sheetName val="Mar 08"/>
      <sheetName val="Deferred Tax_ECI"/>
      <sheetName val="P.1.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il"/>
      <sheetName val="TB-sept 16"/>
      <sheetName val="Grouping"/>
      <sheetName val="Ind As Adjustment"/>
      <sheetName val="Reclassification"/>
      <sheetName val="BS"/>
      <sheetName val="P&amp;L Printed in Rs.Lacs"/>
      <sheetName val="2.Equity"/>
      <sheetName val="3.1 Effect of Promtor loan"/>
      <sheetName val="3.2 - 9BS Schedules-Liabilities"/>
      <sheetName val="11-17BS Schedules - Assets"/>
      <sheetName val="PPE"/>
      <sheetName val="P&amp;L Schedules in Rs.Lacs (2)"/>
      <sheetName val="Gratuity-Leave encashment"/>
      <sheetName val="W No -1 Actuarial loss-PYs"/>
      <sheetName val="W. NO-2 DEposit-March-2016"/>
      <sheetName val="W.No -3 PV of JDCL Loan"/>
      <sheetName val="Dept-IT"/>
      <sheetName val="Ind As-Applicable"/>
      <sheetName val="Deferred Tax"/>
    </sheetNames>
    <sheetDataSet>
      <sheetData sheetId="0"/>
      <sheetData sheetId="1"/>
      <sheetData sheetId="2"/>
      <sheetData sheetId="3"/>
      <sheetData sheetId="4"/>
      <sheetData sheetId="5">
        <row r="11">
          <cell r="G11">
            <v>79757.642460760631</v>
          </cell>
        </row>
        <row r="13">
          <cell r="G13">
            <v>29418.217621999996</v>
          </cell>
        </row>
        <row r="15">
          <cell r="G15">
            <v>0.95000000000000007</v>
          </cell>
        </row>
        <row r="16">
          <cell r="G16">
            <v>1369.3115405999999</v>
          </cell>
        </row>
        <row r="17">
          <cell r="G17">
            <v>0</v>
          </cell>
        </row>
        <row r="18">
          <cell r="G18">
            <v>2799.1060877</v>
          </cell>
        </row>
        <row r="19">
          <cell r="G19">
            <v>2982.4418418251621</v>
          </cell>
        </row>
        <row r="22">
          <cell r="G22">
            <v>3022.8255485</v>
          </cell>
        </row>
        <row r="24">
          <cell r="G24">
            <v>3928.5350721999998</v>
          </cell>
        </row>
        <row r="25">
          <cell r="G25">
            <v>1947.9912159999999</v>
          </cell>
        </row>
        <row r="26">
          <cell r="G26">
            <v>46.329831300000009</v>
          </cell>
        </row>
        <row r="27">
          <cell r="G27">
            <v>58.187079999999995</v>
          </cell>
        </row>
        <row r="28">
          <cell r="G28">
            <v>6238.3487159000006</v>
          </cell>
        </row>
        <row r="29">
          <cell r="G29">
            <v>110.2936989</v>
          </cell>
        </row>
        <row r="36">
          <cell r="G36">
            <v>29352.4378</v>
          </cell>
        </row>
        <row r="37">
          <cell r="G37">
            <v>-25750.993785045706</v>
          </cell>
        </row>
        <row r="43">
          <cell r="G43">
            <v>88050.792881407484</v>
          </cell>
        </row>
        <row r="44">
          <cell r="G44">
            <v>0</v>
          </cell>
        </row>
        <row r="45">
          <cell r="G45">
            <v>531.38761</v>
          </cell>
        </row>
        <row r="49">
          <cell r="G49">
            <v>3810.6650465999996</v>
          </cell>
        </row>
        <row r="50">
          <cell r="G50">
            <v>12547</v>
          </cell>
        </row>
        <row r="51">
          <cell r="G51">
            <v>17683.879347630551</v>
          </cell>
        </row>
        <row r="52">
          <cell r="G52">
            <v>5356.9202293000008</v>
          </cell>
        </row>
        <row r="53">
          <cell r="G53">
            <v>98.381799999999998</v>
          </cell>
        </row>
      </sheetData>
      <sheetData sheetId="6">
        <row r="10">
          <cell r="F10">
            <v>94.674380899999989</v>
          </cell>
        </row>
        <row r="13">
          <cell r="F13">
            <v>4347.8881137999997</v>
          </cell>
        </row>
        <row r="14">
          <cell r="F14">
            <v>134.79367909999999</v>
          </cell>
        </row>
        <row r="15">
          <cell r="F15">
            <v>90.15303180000015</v>
          </cell>
        </row>
        <row r="16">
          <cell r="F16">
            <v>1352.408664</v>
          </cell>
        </row>
        <row r="17">
          <cell r="F17">
            <v>5081.4674289475306</v>
          </cell>
        </row>
        <row r="18">
          <cell r="F18">
            <v>2004.2506368000002</v>
          </cell>
        </row>
        <row r="19">
          <cell r="F19">
            <v>6168.7758919999997</v>
          </cell>
        </row>
        <row r="20">
          <cell r="F20">
            <v>3675.9099262</v>
          </cell>
        </row>
        <row r="21">
          <cell r="F21">
            <v>1540.8657365999998</v>
          </cell>
        </row>
        <row r="31">
          <cell r="F31">
            <v>48.620532931143082</v>
          </cell>
        </row>
        <row r="39">
          <cell r="F39">
            <v>-6.0387799999999991</v>
          </cell>
        </row>
        <row r="40">
          <cell r="F40">
            <v>-1.9592821709999999</v>
          </cell>
        </row>
      </sheetData>
      <sheetData sheetId="7"/>
      <sheetData sheetId="8"/>
      <sheetData sheetId="9"/>
      <sheetData sheetId="10"/>
      <sheetData sheetId="11"/>
      <sheetData sheetId="12">
        <row r="60">
          <cell r="G60">
            <v>19983.5451904</v>
          </cell>
        </row>
        <row r="61">
          <cell r="G61">
            <v>156.84405910000001</v>
          </cell>
        </row>
      </sheetData>
      <sheetData sheetId="13"/>
      <sheetData sheetId="14"/>
      <sheetData sheetId="15"/>
      <sheetData sheetId="16"/>
      <sheetData sheetId="17"/>
      <sheetData sheetId="18"/>
      <sheetData sheetId="19">
        <row r="64">
          <cell r="B64">
            <v>1005.8654694742687</v>
          </cell>
        </row>
        <row r="71">
          <cell r="F71">
            <v>4.3991331929999999</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W TB (incl mktg&amp;HO)"/>
      <sheetName val="VCW +ORISSA TB "/>
      <sheetName val="DCW BS P&amp;L"/>
      <sheetName val="VCWBS P&amp;L"/>
      <sheetName val="DCW PL Printed Shape"/>
      <sheetName val="VCW PL Printed Shape"/>
      <sheetName val="P&amp;L Printed Rs."/>
      <sheetName val="P&amp;L Unit wise Consolidation"/>
      <sheetName val="P&amp;L Printed in Rs.Lacs"/>
      <sheetName val="P&amp;L Schedules in Rs.Lacs (2)"/>
      <sheetName val="Cash Flow"/>
      <sheetName val="BS Unitwise Consolidation"/>
      <sheetName val="Printed BS Top Sheet"/>
      <sheetName val="NOTES ON LOANS 4.1 TO 4.4"/>
      <sheetName val="BS Schedules in Rs"/>
      <sheetName val="Printed BS Top Sheet (in lacs)"/>
      <sheetName val="BS Schedules in Rs. Lacs"/>
      <sheetName val="DEBTORS"/>
      <sheetName val="Deprn.,"/>
      <sheetName val="Pub. Results"/>
      <sheetName val="Pub BS"/>
      <sheetName val="Networth calc"/>
      <sheetName val="Gratuity &amp; Leave encashment"/>
      <sheetName val="ED Sales Working"/>
    </sheetNames>
    <sheetDataSet>
      <sheetData sheetId="0"/>
      <sheetData sheetId="1"/>
      <sheetData sheetId="2"/>
      <sheetData sheetId="3"/>
      <sheetData sheetId="4"/>
      <sheetData sheetId="5"/>
      <sheetData sheetId="6"/>
      <sheetData sheetId="7"/>
      <sheetData sheetId="8">
        <row r="7">
          <cell r="D7">
            <v>11064.9146196</v>
          </cell>
        </row>
        <row r="8">
          <cell r="D8">
            <v>55.1006213</v>
          </cell>
        </row>
        <row r="11">
          <cell r="D11">
            <v>1623.0327434000001</v>
          </cell>
        </row>
        <row r="12">
          <cell r="D12">
            <v>-209.28543339999968</v>
          </cell>
        </row>
        <row r="13">
          <cell r="D13">
            <v>539.25863949999996</v>
          </cell>
        </row>
        <row r="14">
          <cell r="D14">
            <v>2443.4910206999998</v>
          </cell>
        </row>
        <row r="15">
          <cell r="D15">
            <v>964.09962600000006</v>
          </cell>
        </row>
        <row r="16">
          <cell r="D16">
            <v>3536.6405736000006</v>
          </cell>
        </row>
        <row r="17">
          <cell r="D17">
            <v>3209.59429</v>
          </cell>
        </row>
        <row r="18">
          <cell r="D18">
            <v>996.43071799999962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W TB (incl mktg&amp;HO)"/>
      <sheetName val="VCW +ORISSA TB "/>
      <sheetName val="DCW PL Printed Shape"/>
      <sheetName val="VCW PL Printed Shape"/>
      <sheetName val="VCWBS P&amp;L"/>
      <sheetName val="DCW BS P&amp;L"/>
      <sheetName val="Printed BS Top Sheet"/>
      <sheetName val="BS Unitwise Consolidation"/>
      <sheetName val="BS Schedules"/>
      <sheetName val="P&amp;L Unit wise Consolidation"/>
      <sheetName val="P&amp;L Printed Rs."/>
      <sheetName val="P&amp;L Printed in Rs.Lacs"/>
      <sheetName val="Deprn.,"/>
      <sheetName val="Published P&amp;L Results"/>
      <sheetName val="Increase decrease"/>
      <sheetName val="DCW Latest"/>
      <sheetName val="VCW SAP TB"/>
      <sheetName val="VCW TB"/>
    </sheetNames>
    <sheetDataSet>
      <sheetData sheetId="0"/>
      <sheetData sheetId="1"/>
      <sheetData sheetId="2"/>
      <sheetData sheetId="3"/>
      <sheetData sheetId="4"/>
      <sheetData sheetId="5"/>
      <sheetData sheetId="6"/>
      <sheetData sheetId="7"/>
      <sheetData sheetId="8"/>
      <sheetData sheetId="9"/>
      <sheetData sheetId="10">
        <row r="14">
          <cell r="D14">
            <v>78848421.560000002</v>
          </cell>
        </row>
      </sheetData>
      <sheetData sheetId="11">
        <row r="15">
          <cell r="D15">
            <v>249.4244544</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Old"/>
      <sheetName val="P&amp;L-prior period"/>
      <sheetName val="Prior period"/>
      <sheetName val="BS-final"/>
      <sheetName val="P&amp;L-final"/>
      <sheetName val="cash flow-final"/>
      <sheetName val="qtr-qtr-grping"/>
      <sheetName val="P&amp; L-New-Wrkg"/>
      <sheetName val="BS-wrkg"/>
      <sheetName val="Inter financials reco"/>
      <sheetName val="schedules-wrkg"/>
      <sheetName val="Notes to accounts"/>
      <sheetName val="Schedule-final"/>
      <sheetName val="before-after"/>
      <sheetName val="Fixed Assets-final"/>
      <sheetName val="Related final"/>
      <sheetName val="Related party"/>
      <sheetName val="Related-P&amp;L"/>
      <sheetName val="Related-BS"/>
      <sheetName val="FA-working-bv"/>
      <sheetName val="FA-working-Castek"/>
      <sheetName val="Segmental"/>
      <sheetName val="Notes-JV"/>
      <sheetName val="Elimination &amp; other Jvs"/>
      <sheetName val="Fixed Assets-wrkg"/>
      <sheetName val="Profit Reconciliation"/>
      <sheetName val="Castek"/>
      <sheetName val="Trl-Bal-ISP"/>
      <sheetName val="Trl-Bal-Bv"/>
      <sheetName val="Trl-Bal-SS"/>
      <sheetName val="FA-working-ISP"/>
      <sheetName val="Trl-Bal-PTE"/>
      <sheetName val="qtr-qtr-top"/>
      <sheetName val="ex. rate"/>
      <sheetName val="FA -Working-pte"/>
      <sheetName val="FA-working-SS"/>
      <sheetName val="pte assets register"/>
      <sheetName val="Trl-Bal-IAI"/>
      <sheetName val="Trl-Bal-INC"/>
      <sheetName val="FA working-Inc."/>
      <sheetName val="CON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Results-June 2016"/>
      <sheetName val="New Paper"/>
      <sheetName val="Pub. Results (2)"/>
      <sheetName val="Adjustment"/>
      <sheetName val="Unbinding interest cost"/>
      <sheetName val="Gratuity-Leave encashment"/>
    </sheetNames>
    <sheetDataSet>
      <sheetData sheetId="0">
        <row r="14">
          <cell r="D14">
            <v>10033.478259900001</v>
          </cell>
        </row>
      </sheetData>
      <sheetData sheetId="1" refreshError="1"/>
      <sheetData sheetId="2" refreshError="1"/>
      <sheetData sheetId="3"/>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il"/>
      <sheetName val="Ind As Adjustment"/>
      <sheetName val="Reclassification"/>
      <sheetName val="BS"/>
      <sheetName val="P&amp;L Printed in Rs.Lacs"/>
      <sheetName val="2.Equity"/>
      <sheetName val="3.1 Effect of Promtor loan"/>
      <sheetName val="3.2 - 9BS Schedules-Liabilities"/>
      <sheetName val="Deprn., (2)"/>
      <sheetName val="PPE"/>
      <sheetName val="11-17BS Schedules - Assets"/>
      <sheetName val="P&amp;L Schedules in Rs.Lacs (2)"/>
      <sheetName val="W No -1 Actuarial loss-PYs"/>
      <sheetName val="W. NO-2 Deposit Reced"/>
      <sheetName val="W.No -3 PV of JDCL Loan"/>
      <sheetName val="Security Deposit"/>
      <sheetName val="Lead sheet"/>
      <sheetName val="Supplier advance"/>
      <sheetName val="Capital Creditor"/>
      <sheetName val="Advance from Customer"/>
      <sheetName val="Other Liabilities"/>
      <sheetName val="Trade payable"/>
      <sheetName val="Statutory Remittance"/>
      <sheetName val="Ind As-Applicable"/>
      <sheetName val="Deferred Tax"/>
      <sheetName val="Sheet1"/>
    </sheetNames>
    <sheetDataSet>
      <sheetData sheetId="0">
        <row r="10">
          <cell r="B10" t="str">
            <v>A0010101</v>
          </cell>
        </row>
      </sheetData>
      <sheetData sheetId="1" refreshError="1"/>
      <sheetData sheetId="2" refreshError="1"/>
      <sheetData sheetId="3" refreshError="1"/>
      <sheetData sheetId="4" refreshError="1"/>
      <sheetData sheetId="5">
        <row r="1">
          <cell r="A1" t="str">
            <v>ANDHRA CEMENTS LIMITED</v>
          </cell>
        </row>
      </sheetData>
      <sheetData sheetId="6" refreshError="1"/>
      <sheetData sheetId="7" refreshError="1"/>
      <sheetData sheetId="8" refreshError="1"/>
      <sheetData sheetId="9" refreshError="1"/>
      <sheetData sheetId="10">
        <row r="1">
          <cell r="A1" t="str">
            <v>ANDHRA CEMENTS LIMITED</v>
          </cell>
        </row>
        <row r="2">
          <cell r="A2" t="str">
            <v>Notes to financial statements as at March 31, 2016</v>
          </cell>
        </row>
      </sheetData>
      <sheetData sheetId="11">
        <row r="124">
          <cell r="D124">
            <v>9.27</v>
          </cell>
          <cell r="E124">
            <v>-5.01</v>
          </cell>
        </row>
      </sheetData>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W TB (incl mktg&amp;HO)"/>
      <sheetName val="VCW +ORISSA TB "/>
      <sheetName val="Printed BS Top Sheet (in lacs)"/>
      <sheetName val="P&amp;L Printed in Rs.Lacs"/>
      <sheetName val="Cash Flow in Lacs"/>
      <sheetName val="Cash Flow"/>
      <sheetName val="BS Schedules in Rs. Lacs"/>
      <sheetName val="NOTES ON LOANS 4.1 TO 4.4"/>
      <sheetName val="Deprn.,"/>
      <sheetName val="P&amp;L Schedules in Rs.Lacs (2)"/>
      <sheetName val="BS Schedules in Rs"/>
      <sheetName val="DCW BS P&amp;L"/>
      <sheetName val="VCWBS P&amp;L"/>
      <sheetName val="DCW PL Printed Shape"/>
      <sheetName val="Trial Bal ACL DCW DEC14"/>
      <sheetName val="TBUpto Dec.14 DCW and Others"/>
      <sheetName val="VCW PL Printed Shape"/>
      <sheetName val="P&amp;L Printed Rs."/>
      <sheetName val="P&amp;L Unit wise Consolidation"/>
      <sheetName val="BS Unitwise Consolidation"/>
      <sheetName val="Printed BS Top Sheet"/>
      <sheetName val="DEBTORS"/>
      <sheetName val="Chennai RMO "/>
      <sheetName val="Increase decrease"/>
      <sheetName val="DRS"/>
      <sheetName val="DCW Latest"/>
      <sheetName val="VCW SAP TB"/>
      <sheetName val="vcworissa tb 050514"/>
      <sheetName val="VCW Trial 08.05.14 6.00PM"/>
      <sheetName val="DCW Trial 08.05.14 6.00PM"/>
      <sheetName val="VCW Trial 17.05.2014"/>
      <sheetName val="DCW Trial 17.05.14"/>
      <sheetName val="CWIP Trf Working DCW"/>
      <sheetName val="CWIP Trf Working VCW"/>
      <sheetName val="Pub. Results"/>
      <sheetName val="Pub BS"/>
      <sheetName val="Networth calc"/>
      <sheetName val="Gratuity &amp; Leave encashment"/>
      <sheetName val="Loan short &amp; long term"/>
      <sheetName val="ED Sales Working"/>
      <sheetName val="Trial balance 31.12 10.02 9.30 "/>
      <sheetName val="Trial as on 07.02.15"/>
      <sheetName val="TB2904157pm DCW"/>
      <sheetName val="vcwtb 2904157pm"/>
      <sheetName val="Incdec stocks"/>
      <sheetName val="Inc dec Dec"/>
      <sheetName val="final Dep Sheet for Allocation "/>
    </sheetNames>
    <sheetDataSet>
      <sheetData sheetId="0"/>
      <sheetData sheetId="1"/>
      <sheetData sheetId="2"/>
      <sheetData sheetId="3"/>
      <sheetData sheetId="4"/>
      <sheetData sheetId="5"/>
      <sheetData sheetId="6"/>
      <sheetData sheetId="7"/>
      <sheetData sheetId="8"/>
      <sheetData sheetId="9"/>
      <sheetData sheetId="10">
        <row r="152">
          <cell r="B152">
            <v>224348000</v>
          </cell>
        </row>
      </sheetData>
      <sheetData sheetId="11"/>
      <sheetData sheetId="12">
        <row r="398">
          <cell r="A398" t="str">
            <v>I0010103</v>
          </cell>
        </row>
        <row r="462">
          <cell r="A462" t="str">
            <v>I0030201</v>
          </cell>
          <cell r="B462" t="str">
            <v>EMPLOYEES CONTRIBUTION - PROVIDENT FUND PAYABLE</v>
          </cell>
          <cell r="C462">
            <v>0</v>
          </cell>
        </row>
        <row r="463">
          <cell r="A463" t="str">
            <v>I0030202</v>
          </cell>
          <cell r="B463" t="str">
            <v>EMPLOYEES VOLUNTARY CONTRIBUTION - PROVIDENT FUND</v>
          </cell>
          <cell r="C463">
            <v>145847</v>
          </cell>
        </row>
        <row r="464">
          <cell r="A464" t="str">
            <v>I0030203</v>
          </cell>
          <cell r="B464" t="str">
            <v>EMPLOYERS CONTRIBUTION - PROVIDENT FUND PAYABLE</v>
          </cell>
          <cell r="C464">
            <v>52334</v>
          </cell>
        </row>
        <row r="465">
          <cell r="A465" t="str">
            <v>I0030204</v>
          </cell>
          <cell r="B465" t="str">
            <v>EMPLOYERS PENSION CONTRIBUTION - PAYABLE</v>
          </cell>
          <cell r="C465">
            <v>93514</v>
          </cell>
        </row>
        <row r="466">
          <cell r="A466" t="str">
            <v>I0030205</v>
          </cell>
          <cell r="B466" t="str">
            <v>EMPLOYERS CONTRIBUTION DLI-  PAYABLE</v>
          </cell>
          <cell r="C466">
            <v>5604.92</v>
          </cell>
        </row>
        <row r="467">
          <cell r="A467" t="str">
            <v>I0030206</v>
          </cell>
          <cell r="B467" t="str">
            <v>ADMINISTRATION CHARGES PAYABLE ON PF</v>
          </cell>
          <cell r="C467">
            <v>6942.47</v>
          </cell>
        </row>
        <row r="468">
          <cell r="A468" t="str">
            <v>I0030207</v>
          </cell>
          <cell r="B468" t="str">
            <v>ADMINISTRATIVE CHARGES PAYBLE ON DLI</v>
          </cell>
          <cell r="C468">
            <v>245.21</v>
          </cell>
        </row>
        <row r="469">
          <cell r="A469">
            <v>0</v>
          </cell>
          <cell r="B469">
            <v>0</v>
          </cell>
          <cell r="C469">
            <v>0</v>
          </cell>
        </row>
        <row r="470">
          <cell r="A470" t="str">
            <v>I0060103</v>
          </cell>
          <cell r="B470" t="str">
            <v>Security Deposit-Transporters(Non-Intt.Bearing)</v>
          </cell>
          <cell r="C470">
            <v>3850000</v>
          </cell>
        </row>
        <row r="471">
          <cell r="A471" t="str">
            <v>I0060110</v>
          </cell>
          <cell r="B471" t="str">
            <v>SECURITY DEPOSIT - OTHERS</v>
          </cell>
          <cell r="C471">
            <v>277816.59999999998</v>
          </cell>
        </row>
        <row r="472">
          <cell r="A472" t="str">
            <v>I0060201</v>
          </cell>
          <cell r="B472" t="str">
            <v>192 TDS PAYABLE-SALARY</v>
          </cell>
          <cell r="C472">
            <v>13076</v>
          </cell>
        </row>
        <row r="473">
          <cell r="A473" t="str">
            <v>I0060202</v>
          </cell>
          <cell r="B473" t="str">
            <v>194C-TDS PAYABLE CREDITORS</v>
          </cell>
          <cell r="C473">
            <v>409612</v>
          </cell>
        </row>
        <row r="474">
          <cell r="A474" t="str">
            <v>I0060206</v>
          </cell>
          <cell r="B474" t="str">
            <v>194A-TDS PAYABLE INTEREST</v>
          </cell>
          <cell r="C474">
            <v>0</v>
          </cell>
        </row>
        <row r="475">
          <cell r="A475" t="str">
            <v>I0060210</v>
          </cell>
          <cell r="B475" t="str">
            <v>194I-TDS PAYABLE RENT/HIRE</v>
          </cell>
          <cell r="C475">
            <v>39412</v>
          </cell>
        </row>
        <row r="476">
          <cell r="A476" t="str">
            <v>I0060214</v>
          </cell>
          <cell r="B476" t="str">
            <v>194J-TDS PAYABLE PROFESSIONAL SERVICES</v>
          </cell>
          <cell r="C476">
            <v>20302</v>
          </cell>
        </row>
        <row r="477">
          <cell r="A477" t="str">
            <v>I0060220</v>
          </cell>
          <cell r="B477" t="str">
            <v>194H-TDS PAYABLE COMMISSION</v>
          </cell>
          <cell r="C477">
            <v>74575</v>
          </cell>
        </row>
        <row r="478">
          <cell r="A478" t="str">
            <v>I0060224</v>
          </cell>
          <cell r="B478" t="str">
            <v>206C-TAX COLLECTED AT SOURCE ON SCRAP PAYABLE</v>
          </cell>
          <cell r="C478">
            <v>0</v>
          </cell>
        </row>
        <row r="479">
          <cell r="A479" t="str">
            <v>I0060250</v>
          </cell>
          <cell r="B479" t="str">
            <v>WORKS CONTRACT TAX PAYABLE</v>
          </cell>
          <cell r="C479">
            <v>0</v>
          </cell>
        </row>
        <row r="480">
          <cell r="A480" t="str">
            <v>I0060327</v>
          </cell>
          <cell r="B480" t="str">
            <v>VAT PAYABLE -ORRISA</v>
          </cell>
          <cell r="C480">
            <v>18253536.109999999</v>
          </cell>
        </row>
        <row r="481">
          <cell r="A481" t="str">
            <v>I0060330</v>
          </cell>
          <cell r="B481" t="str">
            <v>VAT PAYABLE - ANDHRA PRADESH</v>
          </cell>
          <cell r="C481">
            <v>3387508.59</v>
          </cell>
        </row>
        <row r="482">
          <cell r="A482" t="str">
            <v>I0060410</v>
          </cell>
          <cell r="B482" t="str">
            <v>CENTRAL SALES TAX 2%</v>
          </cell>
          <cell r="C482">
            <v>0</v>
          </cell>
        </row>
        <row r="483">
          <cell r="A483" t="str">
            <v>I0060424</v>
          </cell>
          <cell r="B483" t="str">
            <v>SALES TAX PAYABLE ACCOUNTS-OTHERS</v>
          </cell>
          <cell r="C483">
            <v>0</v>
          </cell>
        </row>
        <row r="484">
          <cell r="A484" t="str">
            <v>I0060430</v>
          </cell>
          <cell r="B484" t="str">
            <v>CENTRAL SALES TAX - ANDHRA PRADESH</v>
          </cell>
          <cell r="C484">
            <v>476635.6</v>
          </cell>
        </row>
        <row r="485">
          <cell r="A485" t="str">
            <v>I0060511</v>
          </cell>
          <cell r="B485" t="str">
            <v>ENTRY TAX PAYABLE</v>
          </cell>
          <cell r="C485">
            <v>2720817</v>
          </cell>
        </row>
        <row r="486">
          <cell r="A486" t="str">
            <v>I0060601</v>
          </cell>
          <cell r="B486" t="str">
            <v>SERVICE TAX PAYABLE-ROAD TRANSPORT(IN-OPERATIVE)</v>
          </cell>
          <cell r="C486">
            <v>3391</v>
          </cell>
        </row>
        <row r="487">
          <cell r="A487" t="str">
            <v>I0060602</v>
          </cell>
          <cell r="B487" t="str">
            <v>SERVICE TAX PAYABLE - C &amp; F SERVICES</v>
          </cell>
          <cell r="C487">
            <v>0</v>
          </cell>
        </row>
        <row r="488">
          <cell r="A488" t="str">
            <v>I0060603</v>
          </cell>
          <cell r="B488" t="str">
            <v>SERVICE TAX PAYABLE</v>
          </cell>
          <cell r="C488">
            <v>2950280</v>
          </cell>
        </row>
        <row r="489">
          <cell r="A489" t="str">
            <v>I0060604</v>
          </cell>
          <cell r="B489" t="str">
            <v>Service Tax Payable 100% of Sponsorship Service</v>
          </cell>
          <cell r="C489">
            <v>0</v>
          </cell>
        </row>
        <row r="490">
          <cell r="A490" t="str">
            <v>I0060605</v>
          </cell>
          <cell r="B490" t="str">
            <v>Service Tax Payable 40% of Motor Vehicle Servie</v>
          </cell>
          <cell r="C490">
            <v>0</v>
          </cell>
        </row>
        <row r="491">
          <cell r="A491" t="str">
            <v>I0060606</v>
          </cell>
          <cell r="B491" t="str">
            <v>Service Tax Payable 75% of Supply of Manpower</v>
          </cell>
          <cell r="C491">
            <v>268325</v>
          </cell>
        </row>
        <row r="492">
          <cell r="A492" t="str">
            <v>I0060608</v>
          </cell>
          <cell r="B492" t="str">
            <v>SERVICE TAX PAYABLE (100% OF Legal Service)</v>
          </cell>
          <cell r="C492">
            <v>1050</v>
          </cell>
        </row>
        <row r="493">
          <cell r="A493" t="str">
            <v>I0070101</v>
          </cell>
          <cell r="B493" t="str">
            <v>EXCISE DUTY PAYABLE ON CEMENT-BED</v>
          </cell>
          <cell r="C493">
            <v>16885080</v>
          </cell>
        </row>
        <row r="494">
          <cell r="A494" t="str">
            <v>I0070102</v>
          </cell>
          <cell r="B494" t="str">
            <v>EXCISE DUTY PAYABLE ON CEMENT-BED-ED. CESS</v>
          </cell>
          <cell r="C494">
            <v>0</v>
          </cell>
        </row>
        <row r="495">
          <cell r="A495" t="str">
            <v>I0070103</v>
          </cell>
          <cell r="B495" t="str">
            <v>EXCISE DUTY PAYABLE ON CEMENT-BED.SHE CESS</v>
          </cell>
          <cell r="C495">
            <v>2</v>
          </cell>
        </row>
        <row r="496">
          <cell r="A496" t="str">
            <v>I0070107</v>
          </cell>
          <cell r="B496" t="str">
            <v>PLA on Hold</v>
          </cell>
          <cell r="C496">
            <v>0</v>
          </cell>
        </row>
        <row r="497">
          <cell r="A497" t="str">
            <v>I0070108</v>
          </cell>
          <cell r="B497" t="str">
            <v>Excise PLA BED</v>
          </cell>
          <cell r="C497">
            <v>0</v>
          </cell>
        </row>
        <row r="498">
          <cell r="A498" t="str">
            <v>I0070109</v>
          </cell>
          <cell r="B498" t="str">
            <v>PLA Ecess</v>
          </cell>
          <cell r="C498">
            <v>0</v>
          </cell>
        </row>
        <row r="499">
          <cell r="A499" t="str">
            <v>I0070110</v>
          </cell>
          <cell r="B499" t="str">
            <v>PLA SHess</v>
          </cell>
          <cell r="C499">
            <v>0</v>
          </cell>
        </row>
        <row r="500">
          <cell r="A500" t="str">
            <v>I0070201</v>
          </cell>
          <cell r="B500" t="str">
            <v>PROVISION ON EXCISE DUTY ON STOCK</v>
          </cell>
          <cell r="C500">
            <v>607200</v>
          </cell>
        </row>
        <row r="501">
          <cell r="A501" t="str">
            <v>I0090102</v>
          </cell>
          <cell r="B501" t="str">
            <v>LIFE INSURANCE PREMIUM DEDUCTION</v>
          </cell>
          <cell r="C501">
            <v>51120</v>
          </cell>
        </row>
        <row r="502">
          <cell r="A502" t="str">
            <v>I0090104</v>
          </cell>
          <cell r="B502" t="str">
            <v>PROFFESIONAL TAX PAYABLE</v>
          </cell>
          <cell r="C502">
            <v>14800</v>
          </cell>
        </row>
        <row r="503">
          <cell r="A503" t="str">
            <v>I0090109</v>
          </cell>
          <cell r="B503" t="str">
            <v>OTHER DEDUCTION FROM EMPLOYEES</v>
          </cell>
          <cell r="C503">
            <v>219430</v>
          </cell>
        </row>
      </sheetData>
      <sheetData sheetId="13"/>
      <sheetData sheetId="14"/>
      <sheetData sheetId="15"/>
      <sheetData sheetId="16"/>
      <sheetData sheetId="17"/>
      <sheetData sheetId="18"/>
      <sheetData sheetId="19">
        <row r="9">
          <cell r="F9">
            <v>2935204920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Expenditure 1999-2001"/>
      <sheetName val="vehicle"/>
      <sheetName val="Capital by division"/>
      <sheetName val="DEPRECIATION 1998-NEW ASSETS"/>
      <sheetName val="DEPRECIATION 1999"/>
      <sheetName val="Summery Depreciation 1998-2001"/>
      <sheetName val="1208"/>
      <sheetName val="1206"/>
      <sheetName val="1205"/>
      <sheetName val="1204"/>
      <sheetName val="1203"/>
      <sheetName val="1201"/>
      <sheetName val="Lead"/>
      <sheetName val="ตั๋วเงินรับ"/>
      <sheetName val="Stock Aging"/>
      <sheetName val="PlanB"/>
      <sheetName val="SRO"/>
      <sheetName val="03中"/>
      <sheetName val="Parameters"/>
      <sheetName val="CRITERIA1"/>
      <sheetName val="cost allocation"/>
      <sheetName val="BS-Thai"/>
      <sheetName val="PF PL OP"/>
      <sheetName val="Purchases"/>
      <sheetName val="Detail"/>
      <sheetName val="เงินกู้ธนชาติ"/>
      <sheetName val="เงินกู้ MGC"/>
      <sheetName val="AP-FAsb"/>
      <sheetName val="10Segment report"/>
      <sheetName val="7Long term liabilities"/>
      <sheetName val="1Cash for Interest"/>
      <sheetName val="3Detail of cash flow"/>
      <sheetName val="C-3"/>
      <sheetName val="PAN"/>
      <sheetName val="Detail-Sep"/>
      <sheetName val="ยานพาหนะ"/>
      <sheetName val="ส่วนปรับปรุงที่ดิน"/>
      <sheetName val="อาคารสำนักงาน-PJ"/>
      <sheetName val="เครื่องตกแต่ง-PJ (BF)"/>
      <sheetName val="detail(sum)"/>
      <sheetName val="TaxCal_2012Final"/>
      <sheetName val="0.0ControlSheet"/>
      <sheetName val="97CAPREN"/>
      <sheetName val="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2000"/>
      <sheetName val="P&amp;L2001"/>
      <sheetName val="A110 WC"/>
      <sheetName val="P_L2000"/>
      <sheetName val="Op_Fundacion"/>
      <sheetName val="Op_Produccion"/>
      <sheetName val="Op_Proceso"/>
      <sheetName val="Trl-Bal-INC"/>
      <sheetName val="Check"/>
      <sheetName val="A400"/>
    </sheetNames>
    <sheetDataSet>
      <sheetData sheetId="0" refreshError="1">
        <row r="9">
          <cell r="A9" t="str">
            <v>AGRS</v>
          </cell>
        </row>
      </sheetData>
      <sheetData sheetId="1"/>
      <sheetData sheetId="2"/>
      <sheetData sheetId="3">
        <row r="9">
          <cell r="A9" t="str">
            <v>AGRS</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BS"/>
      <sheetName val="Check"/>
      <sheetName val="A400"/>
      <sheetName val="A410"/>
      <sheetName val="A420"/>
      <sheetName val="A430"/>
      <sheetName val="A440"/>
      <sheetName val="A450"/>
      <sheetName val="A460"/>
      <sheetName val="A470"/>
      <sheetName val="A490"/>
      <sheetName val="A500"/>
      <sheetName val="A510"/>
      <sheetName val="A520"/>
      <sheetName val="A530"/>
      <sheetName val="A540"/>
      <sheetName val="A550"/>
      <sheetName val="A560"/>
      <sheetName val="A570"/>
      <sheetName val="A580"/>
      <sheetName val="A590"/>
      <sheetName val="A600"/>
      <sheetName val="A200"/>
      <sheetName val="Parameters"/>
    </sheetNames>
    <sheetDataSet>
      <sheetData sheetId="0" refreshError="1"/>
      <sheetData sheetId="1" refreshError="1">
        <row r="2">
          <cell r="G2" t="str">
            <v>Actual</v>
          </cell>
        </row>
        <row r="3">
          <cell r="G3">
            <v>38351</v>
          </cell>
        </row>
        <row r="4">
          <cell r="G4" t="str">
            <v>m.YTD</v>
          </cell>
        </row>
      </sheetData>
      <sheetData sheetId="2" refreshError="1">
        <row r="2">
          <cell r="G2" t="str">
            <v>Actual</v>
          </cell>
        </row>
        <row r="13">
          <cell r="D13" t="str">
            <v>ADVANTA B.V. Consolidated Total - EUR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Sheet"/>
      <sheetName val="Biotecnología"/>
      <sheetName val="Girasol VT"/>
      <sheetName val="Sorgo"/>
      <sheetName val="Oran"/>
      <sheetName val="Inv_Gral."/>
      <sheetName val="Winter_N."/>
      <sheetName val="Com_Ventas"/>
      <sheetName val="Com_Licencias"/>
      <sheetName val="Desarrollo"/>
      <sheetName val="Op_Produccion"/>
      <sheetName val="Op_Proceso"/>
      <sheetName val="Op_Fundacion"/>
      <sheetName val="Adm_Gral."/>
      <sheetName val="Other Costs"/>
      <sheetName val="2. EESP 2007"/>
      <sheetName val="7. Notas 2007"/>
      <sheetName val="Check"/>
      <sheetName val="A400"/>
    </sheetNames>
    <sheetDataSet>
      <sheetData sheetId="0">
        <row r="6">
          <cell r="G6">
            <v>62123.324999999997</v>
          </cell>
        </row>
      </sheetData>
      <sheetData sheetId="1">
        <row r="6">
          <cell r="G6">
            <v>62123.324999999997</v>
          </cell>
        </row>
      </sheetData>
      <sheetData sheetId="2"/>
      <sheetData sheetId="3"/>
      <sheetData sheetId="4"/>
      <sheetData sheetId="5"/>
      <sheetData sheetId="6"/>
      <sheetData sheetId="7"/>
      <sheetData sheetId="8"/>
      <sheetData sheetId="9"/>
      <sheetData sheetId="10" refreshError="1">
        <row r="6">
          <cell r="G6">
            <v>62123.324999999997</v>
          </cell>
        </row>
        <row r="7">
          <cell r="G7">
            <v>31981.059999999998</v>
          </cell>
        </row>
        <row r="10">
          <cell r="G10">
            <v>15388.739999999998</v>
          </cell>
        </row>
        <row r="11">
          <cell r="G11">
            <v>7484.66</v>
          </cell>
        </row>
        <row r="13">
          <cell r="G13">
            <v>4910</v>
          </cell>
        </row>
        <row r="17">
          <cell r="G17">
            <v>36834.909999999996</v>
          </cell>
        </row>
        <row r="20">
          <cell r="G20">
            <v>1378.2</v>
          </cell>
        </row>
        <row r="21">
          <cell r="G21">
            <v>20170.09</v>
          </cell>
        </row>
        <row r="22">
          <cell r="G22">
            <v>131.79</v>
          </cell>
        </row>
        <row r="23">
          <cell r="G23">
            <v>908.06999999999982</v>
          </cell>
        </row>
        <row r="36">
          <cell r="G36">
            <v>0</v>
          </cell>
        </row>
        <row r="39">
          <cell r="G39">
            <v>23.6</v>
          </cell>
        </row>
        <row r="45">
          <cell r="G45">
            <v>0</v>
          </cell>
        </row>
        <row r="47">
          <cell r="G47">
            <v>1958.29</v>
          </cell>
        </row>
        <row r="49">
          <cell r="G49">
            <v>8075479.1799999978</v>
          </cell>
        </row>
      </sheetData>
      <sheetData sheetId="11" refreshError="1">
        <row r="6">
          <cell r="G6">
            <v>180933.43</v>
          </cell>
        </row>
        <row r="7">
          <cell r="G7">
            <v>114249.62000000001</v>
          </cell>
        </row>
        <row r="8">
          <cell r="G8">
            <v>0</v>
          </cell>
        </row>
        <row r="10">
          <cell r="G10">
            <v>45391.055</v>
          </cell>
        </row>
        <row r="11">
          <cell r="G11">
            <v>25980.25</v>
          </cell>
        </row>
        <row r="13">
          <cell r="G13">
            <v>13615.5</v>
          </cell>
        </row>
        <row r="17">
          <cell r="G17">
            <v>4374.6900000000005</v>
          </cell>
        </row>
        <row r="20">
          <cell r="G20">
            <v>26229.18</v>
          </cell>
        </row>
        <row r="21">
          <cell r="G21">
            <v>7960.94</v>
          </cell>
        </row>
        <row r="22">
          <cell r="G22">
            <v>149366.46000000002</v>
          </cell>
        </row>
        <row r="23">
          <cell r="G23">
            <v>63453.329999999994</v>
          </cell>
        </row>
        <row r="36">
          <cell r="G36">
            <v>9420.1600000000017</v>
          </cell>
        </row>
        <row r="38">
          <cell r="G38">
            <v>554717.34</v>
          </cell>
        </row>
        <row r="39">
          <cell r="G39">
            <v>395880.8</v>
          </cell>
        </row>
        <row r="45">
          <cell r="G45">
            <v>54247</v>
          </cell>
        </row>
        <row r="47">
          <cell r="G47">
            <v>6484.1500000000005</v>
          </cell>
        </row>
        <row r="49">
          <cell r="G49">
            <v>0</v>
          </cell>
        </row>
      </sheetData>
      <sheetData sheetId="12" refreshError="1">
        <row r="6">
          <cell r="G6">
            <v>98894.765000000014</v>
          </cell>
        </row>
        <row r="7">
          <cell r="G7">
            <v>103232.28000000001</v>
          </cell>
        </row>
        <row r="10">
          <cell r="G10">
            <v>24924.704999999998</v>
          </cell>
        </row>
        <row r="11">
          <cell r="G11">
            <v>23616.87</v>
          </cell>
        </row>
        <row r="13">
          <cell r="G13">
            <v>8296</v>
          </cell>
        </row>
        <row r="17">
          <cell r="G17">
            <v>33500.81</v>
          </cell>
        </row>
        <row r="20">
          <cell r="G20">
            <v>18327.249999999996</v>
          </cell>
        </row>
        <row r="21">
          <cell r="G21">
            <v>12066.669999999998</v>
          </cell>
        </row>
        <row r="22">
          <cell r="G22">
            <v>16576.739999999998</v>
          </cell>
        </row>
        <row r="23">
          <cell r="G23">
            <v>11585.009999999998</v>
          </cell>
        </row>
        <row r="36">
          <cell r="G36">
            <v>2824.6899999999996</v>
          </cell>
        </row>
        <row r="39">
          <cell r="G39">
            <v>782.73</v>
          </cell>
        </row>
        <row r="45">
          <cell r="G45">
            <v>121.35</v>
          </cell>
        </row>
        <row r="47">
          <cell r="G47">
            <v>2442.86</v>
          </cell>
        </row>
        <row r="49">
          <cell r="G49">
            <v>245595.97000000003</v>
          </cell>
        </row>
        <row r="71">
          <cell r="G71">
            <v>0</v>
          </cell>
        </row>
      </sheetData>
      <sheetData sheetId="13"/>
      <sheetData sheetId="14"/>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1-books"/>
      <sheetName val="Attachment 2 - modvat"/>
      <sheetName val="Attachment 3-Depre"/>
      <sheetName val="Attachment 3A &amp; 3B"/>
      <sheetName val="Attachment 4"/>
      <sheetName val="Attachment 5"/>
      <sheetName val="Attachment 6A&amp;6B"/>
      <sheetName val="Attachment 7A"/>
      <sheetName val="Attachment 7B"/>
      <sheetName val="Attachment 8"/>
      <sheetName val="Attachment 9"/>
      <sheetName val="Attachment 11"/>
      <sheetName val="Attachment 12"/>
      <sheetName val="Attachment 13"/>
      <sheetName val="others-dont print -1"/>
      <sheetName val="others dont print-2"/>
      <sheetName val="others -dont print 3"/>
      <sheetName val="Annexure-donet print-h"/>
      <sheetName val="Attachment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2000"/>
      <sheetName val="P&amp;L2001"/>
      <sheetName val="A110 WC"/>
      <sheetName val="P_L2000"/>
      <sheetName val="Instr"/>
    </sheetNames>
    <sheetDataSet>
      <sheetData sheetId="0" refreshError="1">
        <row r="9">
          <cell r="A9" t="str">
            <v>AGRS</v>
          </cell>
        </row>
        <row r="11">
          <cell r="B11" t="str">
            <v>AR10.pc</v>
          </cell>
        </row>
      </sheetData>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7"/>
  <sheetViews>
    <sheetView workbookViewId="0">
      <selection activeCell="F11" sqref="F11"/>
    </sheetView>
  </sheetViews>
  <sheetFormatPr defaultColWidth="9.140625" defaultRowHeight="15" x14ac:dyDescent="0.25"/>
  <cols>
    <col min="1" max="1" width="5.7109375" style="255" customWidth="1"/>
    <col min="2" max="2" width="49.85546875" style="255" customWidth="1"/>
    <col min="3" max="3" width="19.28515625" style="255" customWidth="1"/>
    <col min="4" max="4" width="22" style="255" customWidth="1"/>
    <col min="5" max="16384" width="9.140625" style="255"/>
  </cols>
  <sheetData>
    <row r="1" spans="1:4" s="241" customFormat="1" ht="13.5" x14ac:dyDescent="0.25">
      <c r="A1" s="239"/>
      <c r="B1" s="240"/>
      <c r="C1" s="240"/>
      <c r="D1" s="240"/>
    </row>
    <row r="2" spans="1:4" s="241" customFormat="1" ht="14.25" x14ac:dyDescent="0.3">
      <c r="A2" s="240"/>
      <c r="B2" s="384" t="s">
        <v>0</v>
      </c>
      <c r="C2" s="385"/>
      <c r="D2" s="385"/>
    </row>
    <row r="3" spans="1:4" s="241" customFormat="1" ht="13.5" x14ac:dyDescent="0.25">
      <c r="A3" s="240"/>
      <c r="B3" s="386" t="s">
        <v>1</v>
      </c>
      <c r="C3" s="387"/>
      <c r="D3" s="387"/>
    </row>
    <row r="4" spans="1:4" s="241" customFormat="1" ht="13.5" x14ac:dyDescent="0.25">
      <c r="A4" s="240"/>
      <c r="B4" s="386" t="s">
        <v>2</v>
      </c>
      <c r="C4" s="387"/>
      <c r="D4" s="387"/>
    </row>
    <row r="5" spans="1:4" s="241" customFormat="1" thickBot="1" x14ac:dyDescent="0.35">
      <c r="A5" s="240"/>
      <c r="B5" s="388" t="s">
        <v>219</v>
      </c>
      <c r="C5" s="389"/>
      <c r="D5" s="389"/>
    </row>
    <row r="6" spans="1:4" s="241" customFormat="1" thickBot="1" x14ac:dyDescent="0.35">
      <c r="A6" s="390" t="s">
        <v>4</v>
      </c>
      <c r="B6" s="391"/>
      <c r="C6" s="242"/>
      <c r="D6" s="243" t="s">
        <v>193</v>
      </c>
    </row>
    <row r="7" spans="1:4" s="241" customFormat="1" thickBot="1" x14ac:dyDescent="0.35">
      <c r="A7" s="244" t="s">
        <v>6</v>
      </c>
      <c r="B7" s="245" t="s">
        <v>159</v>
      </c>
      <c r="C7" s="392" t="s">
        <v>194</v>
      </c>
      <c r="D7" s="393"/>
    </row>
    <row r="8" spans="1:4" s="241" customFormat="1" thickBot="1" x14ac:dyDescent="0.35">
      <c r="A8" s="246"/>
      <c r="B8" s="247"/>
      <c r="C8" s="248" t="s">
        <v>218</v>
      </c>
      <c r="D8" s="249" t="s">
        <v>11</v>
      </c>
    </row>
    <row r="9" spans="1:4" s="241" customFormat="1" thickBot="1" x14ac:dyDescent="0.35">
      <c r="A9" s="250"/>
      <c r="B9" s="251"/>
      <c r="C9" s="382" t="s">
        <v>15</v>
      </c>
      <c r="D9" s="383"/>
    </row>
    <row r="10" spans="1:4" x14ac:dyDescent="0.25">
      <c r="A10" s="252"/>
      <c r="B10" s="253"/>
      <c r="C10" s="253"/>
      <c r="D10" s="254"/>
    </row>
    <row r="11" spans="1:4" x14ac:dyDescent="0.25">
      <c r="A11" s="139">
        <v>1</v>
      </c>
      <c r="B11" s="256" t="s">
        <v>221</v>
      </c>
      <c r="C11" s="257">
        <f>'Sept-2016'!D14</f>
        <v>10107.910989599999</v>
      </c>
      <c r="D11" s="258">
        <f>'Sept-2016'!F14</f>
        <v>12904.904089600001</v>
      </c>
    </row>
    <row r="12" spans="1:4" ht="30" x14ac:dyDescent="0.25">
      <c r="A12" s="139">
        <v>2</v>
      </c>
      <c r="B12" s="256" t="s">
        <v>222</v>
      </c>
      <c r="C12" s="257">
        <f>'Sept-2016'!D32</f>
        <v>-2075.0989800565721</v>
      </c>
      <c r="D12" s="257">
        <f>'Sept-2016'!F32</f>
        <v>-2064.5797619541481</v>
      </c>
    </row>
    <row r="13" spans="1:4" ht="30" x14ac:dyDescent="0.25">
      <c r="A13" s="139">
        <v>3</v>
      </c>
      <c r="B13" s="256" t="s">
        <v>223</v>
      </c>
      <c r="C13" s="257">
        <f>'Sept-2016'!D34</f>
        <v>-2075.0989800565721</v>
      </c>
      <c r="D13" s="257">
        <f>'Sept-2016'!F34</f>
        <v>-2064.5797619541481</v>
      </c>
    </row>
    <row r="14" spans="1:4" ht="30" x14ac:dyDescent="0.25">
      <c r="A14" s="139">
        <v>4</v>
      </c>
      <c r="B14" s="256" t="s">
        <v>224</v>
      </c>
      <c r="C14" s="257">
        <f>'Sept-2016'!D39</f>
        <v>-2026.4784471254291</v>
      </c>
      <c r="D14" s="257">
        <f>'Sept-2016'!F39</f>
        <v>-2051.5797619541481</v>
      </c>
    </row>
    <row r="15" spans="1:4" ht="45" x14ac:dyDescent="0.25">
      <c r="A15" s="139">
        <v>5</v>
      </c>
      <c r="B15" s="256" t="s">
        <v>225</v>
      </c>
      <c r="C15" s="257">
        <f>'Sept-2016'!D43</f>
        <v>-2037.1770342964292</v>
      </c>
      <c r="D15" s="257">
        <f>'Sept-2016'!F43</f>
        <v>-2051.5797619541481</v>
      </c>
    </row>
    <row r="16" spans="1:4" x14ac:dyDescent="0.25">
      <c r="A16" s="139">
        <v>6</v>
      </c>
      <c r="B16" s="256" t="s">
        <v>226</v>
      </c>
      <c r="C16" s="257"/>
      <c r="D16" s="258"/>
    </row>
    <row r="17" spans="1:5" ht="33.75" thickBot="1" x14ac:dyDescent="0.3">
      <c r="A17" s="259">
        <v>7</v>
      </c>
      <c r="B17" s="260" t="s">
        <v>227</v>
      </c>
      <c r="C17" s="261">
        <f>'Sept-2016'!D48</f>
        <v>-0.69404015031979016</v>
      </c>
      <c r="D17" s="261">
        <f>'Sept-2016'!F48</f>
        <v>-0.69894697535280981</v>
      </c>
    </row>
    <row r="18" spans="1:5" ht="16.5" x14ac:dyDescent="0.25">
      <c r="A18" s="262" t="s">
        <v>103</v>
      </c>
      <c r="B18" s="263"/>
    </row>
    <row r="19" spans="1:5" ht="84.75" customHeight="1" x14ac:dyDescent="0.25">
      <c r="A19" s="378" t="s">
        <v>290</v>
      </c>
      <c r="B19" s="380" t="s">
        <v>228</v>
      </c>
      <c r="C19" s="380"/>
      <c r="D19" s="380"/>
    </row>
    <row r="20" spans="1:5" x14ac:dyDescent="0.25">
      <c r="B20" s="264"/>
      <c r="C20" s="264"/>
      <c r="D20" s="264"/>
    </row>
    <row r="21" spans="1:5" ht="79.5" customHeight="1" x14ac:dyDescent="0.25">
      <c r="A21" s="378" t="s">
        <v>291</v>
      </c>
      <c r="B21" s="381" t="s">
        <v>292</v>
      </c>
      <c r="C21" s="381"/>
      <c r="D21" s="381"/>
    </row>
    <row r="23" spans="1:5" x14ac:dyDescent="0.25">
      <c r="C23" s="262" t="s">
        <v>229</v>
      </c>
    </row>
    <row r="25" spans="1:5" x14ac:dyDescent="0.25">
      <c r="C25" s="265"/>
    </row>
    <row r="26" spans="1:5" x14ac:dyDescent="0.25">
      <c r="B26" s="236" t="s">
        <v>215</v>
      </c>
      <c r="C26" s="505" t="s">
        <v>216</v>
      </c>
      <c r="E26" s="237"/>
    </row>
    <row r="27" spans="1:5" x14ac:dyDescent="0.25">
      <c r="B27" s="266">
        <v>42714</v>
      </c>
      <c r="C27" s="506" t="s">
        <v>217</v>
      </c>
      <c r="E27" s="238"/>
    </row>
  </sheetData>
  <mergeCells count="9">
    <mergeCell ref="B19:D19"/>
    <mergeCell ref="B21:D21"/>
    <mergeCell ref="C9:D9"/>
    <mergeCell ref="B2:D2"/>
    <mergeCell ref="B3:D3"/>
    <mergeCell ref="B4:D4"/>
    <mergeCell ref="B5:D5"/>
    <mergeCell ref="A6:B6"/>
    <mergeCell ref="C7:D7"/>
  </mergeCells>
  <printOptions horizontalCentered="1"/>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tabSelected="1" zoomScaleNormal="100" workbookViewId="0">
      <selection activeCell="J9" sqref="J9"/>
    </sheetView>
  </sheetViews>
  <sheetFormatPr defaultColWidth="9.140625" defaultRowHeight="11.25" x14ac:dyDescent="0.15"/>
  <cols>
    <col min="1" max="1" width="6" style="267" customWidth="1"/>
    <col min="2" max="2" width="7.140625" style="267" customWidth="1"/>
    <col min="3" max="3" width="42" style="267" customWidth="1"/>
    <col min="4" max="4" width="11.85546875" style="267" customWidth="1"/>
    <col min="5" max="6" width="11.85546875" style="267" bestFit="1" customWidth="1"/>
    <col min="7" max="7" width="12.140625" style="267" bestFit="1" customWidth="1"/>
    <col min="8" max="8" width="14.140625" style="335" customWidth="1"/>
    <col min="9" max="9" width="9.140625" style="269"/>
    <col min="10" max="11" width="10.28515625" style="269" bestFit="1" customWidth="1"/>
    <col min="12" max="16384" width="9.140625" style="269"/>
  </cols>
  <sheetData>
    <row r="1" spans="1:8" x14ac:dyDescent="0.15">
      <c r="C1" s="268"/>
      <c r="D1" s="268"/>
      <c r="E1" s="268"/>
      <c r="F1" s="268"/>
      <c r="G1" s="268"/>
      <c r="H1" s="330"/>
    </row>
    <row r="2" spans="1:8" x14ac:dyDescent="0.15">
      <c r="A2" s="268"/>
      <c r="B2" s="270"/>
      <c r="C2" s="396" t="s">
        <v>0</v>
      </c>
      <c r="D2" s="397"/>
      <c r="E2" s="397"/>
      <c r="F2" s="397"/>
      <c r="G2" s="397"/>
      <c r="H2" s="397"/>
    </row>
    <row r="3" spans="1:8" x14ac:dyDescent="0.15">
      <c r="A3" s="268"/>
      <c r="B3" s="271"/>
      <c r="C3" s="398" t="s">
        <v>1</v>
      </c>
      <c r="D3" s="399"/>
      <c r="E3" s="399"/>
      <c r="F3" s="399"/>
      <c r="G3" s="399"/>
      <c r="H3" s="399"/>
    </row>
    <row r="4" spans="1:8" x14ac:dyDescent="0.15">
      <c r="A4" s="268"/>
      <c r="B4" s="271"/>
      <c r="C4" s="398" t="s">
        <v>2</v>
      </c>
      <c r="D4" s="399"/>
      <c r="E4" s="399"/>
      <c r="F4" s="399"/>
      <c r="G4" s="399"/>
      <c r="H4" s="399"/>
    </row>
    <row r="5" spans="1:8" ht="12" thickBot="1" x14ac:dyDescent="0.2">
      <c r="A5" s="268"/>
      <c r="B5" s="270"/>
      <c r="C5" s="400" t="s">
        <v>219</v>
      </c>
      <c r="D5" s="401"/>
      <c r="E5" s="401"/>
      <c r="F5" s="401"/>
      <c r="G5" s="401"/>
      <c r="H5" s="401"/>
    </row>
    <row r="6" spans="1:8" ht="12" thickBot="1" x14ac:dyDescent="0.2">
      <c r="A6" s="402" t="s">
        <v>4</v>
      </c>
      <c r="B6" s="403"/>
      <c r="C6" s="403"/>
      <c r="D6" s="367"/>
      <c r="E6" s="375"/>
      <c r="F6" s="375"/>
      <c r="G6" s="375"/>
      <c r="H6" s="331" t="s">
        <v>193</v>
      </c>
    </row>
    <row r="7" spans="1:8" ht="15" customHeight="1" thickBot="1" x14ac:dyDescent="0.2">
      <c r="A7" s="272" t="s">
        <v>6</v>
      </c>
      <c r="B7" s="394" t="s">
        <v>7</v>
      </c>
      <c r="C7" s="395"/>
      <c r="D7" s="415" t="s">
        <v>194</v>
      </c>
      <c r="E7" s="416"/>
      <c r="F7" s="417"/>
      <c r="G7" s="415" t="s">
        <v>220</v>
      </c>
      <c r="H7" s="417"/>
    </row>
    <row r="8" spans="1:8" ht="12" thickBot="1" x14ac:dyDescent="0.2">
      <c r="A8" s="273"/>
      <c r="B8" s="366"/>
      <c r="C8" s="366"/>
      <c r="D8" s="275" t="s">
        <v>218</v>
      </c>
      <c r="E8" s="274" t="s">
        <v>195</v>
      </c>
      <c r="F8" s="274" t="s">
        <v>11</v>
      </c>
      <c r="G8" s="275" t="s">
        <v>218</v>
      </c>
      <c r="H8" s="332" t="s">
        <v>11</v>
      </c>
    </row>
    <row r="9" spans="1:8" ht="15" customHeight="1" thickBot="1" x14ac:dyDescent="0.2">
      <c r="A9" s="276"/>
      <c r="B9" s="408"/>
      <c r="C9" s="409"/>
      <c r="D9" s="418" t="s">
        <v>15</v>
      </c>
      <c r="E9" s="419"/>
      <c r="F9" s="419"/>
      <c r="G9" s="419"/>
      <c r="H9" s="420"/>
    </row>
    <row r="10" spans="1:8" x14ac:dyDescent="0.15">
      <c r="A10" s="277"/>
      <c r="B10" s="365"/>
      <c r="C10" s="271"/>
      <c r="D10" s="278"/>
      <c r="E10" s="278"/>
      <c r="F10" s="279"/>
      <c r="G10" s="279"/>
      <c r="H10" s="333"/>
    </row>
    <row r="11" spans="1:8" x14ac:dyDescent="0.15">
      <c r="A11" s="364">
        <v>1</v>
      </c>
      <c r="B11" s="372" t="s">
        <v>17</v>
      </c>
      <c r="C11" s="271"/>
      <c r="D11" s="273"/>
      <c r="E11" s="273"/>
      <c r="F11" s="280"/>
      <c r="G11" s="280"/>
      <c r="H11" s="287"/>
    </row>
    <row r="12" spans="1:8" x14ac:dyDescent="0.15">
      <c r="A12" s="365"/>
      <c r="B12" s="365" t="s">
        <v>18</v>
      </c>
      <c r="C12" s="281" t="s">
        <v>19</v>
      </c>
      <c r="D12" s="319">
        <f>G12-E12</f>
        <v>10051.895570499999</v>
      </c>
      <c r="E12" s="286">
        <v>9931.6496199000012</v>
      </c>
      <c r="F12" s="287">
        <f>'Sept-2015'!K12</f>
        <v>12904.904089600001</v>
      </c>
      <c r="G12" s="282">
        <f>'[27]P&amp;L Schedules in Rs.Lacs (2)'!$G$60</f>
        <v>19983.5451904</v>
      </c>
      <c r="H12" s="287">
        <f>'Sept-2015'!M12</f>
        <v>27496.904089600001</v>
      </c>
    </row>
    <row r="13" spans="1:8" x14ac:dyDescent="0.15">
      <c r="A13" s="365"/>
      <c r="B13" s="365" t="s">
        <v>21</v>
      </c>
      <c r="C13" s="271" t="s">
        <v>22</v>
      </c>
      <c r="D13" s="319">
        <f>G13-E13</f>
        <v>56.015419100000017</v>
      </c>
      <c r="E13" s="286">
        <v>100.82863999999999</v>
      </c>
      <c r="F13" s="287">
        <f>'Sept-2015'!K14</f>
        <v>0</v>
      </c>
      <c r="G13" s="282">
        <f>'[27]P&amp;L Schedules in Rs.Lacs (2)'!$G$61</f>
        <v>156.84405910000001</v>
      </c>
      <c r="H13" s="287">
        <f>'Sept-2015'!M14</f>
        <v>0</v>
      </c>
    </row>
    <row r="14" spans="1:8" x14ac:dyDescent="0.15">
      <c r="A14" s="365"/>
      <c r="B14" s="410" t="s">
        <v>23</v>
      </c>
      <c r="C14" s="411"/>
      <c r="D14" s="320">
        <f>SUM(D12:D13)</f>
        <v>10107.910989599999</v>
      </c>
      <c r="E14" s="312">
        <f>SUM(E12:E13)+1</f>
        <v>10033.478259900001</v>
      </c>
      <c r="F14" s="311">
        <f t="shared" ref="F14" si="0">SUM(F12:F13)</f>
        <v>12904.904089600001</v>
      </c>
      <c r="G14" s="283">
        <f>SUM(G12:G13)+1</f>
        <v>20141.3892495</v>
      </c>
      <c r="H14" s="339">
        <f>SUM(H12:H13)</f>
        <v>27496.904089600001</v>
      </c>
    </row>
    <row r="15" spans="1:8" x14ac:dyDescent="0.15">
      <c r="A15" s="365"/>
      <c r="B15" s="365"/>
      <c r="C15" s="271"/>
      <c r="D15" s="319"/>
      <c r="E15" s="286"/>
      <c r="F15" s="287"/>
      <c r="G15" s="282"/>
      <c r="H15" s="287"/>
    </row>
    <row r="16" spans="1:8" x14ac:dyDescent="0.15">
      <c r="A16" s="364">
        <v>2</v>
      </c>
      <c r="B16" s="410" t="s">
        <v>24</v>
      </c>
      <c r="C16" s="411"/>
      <c r="D16" s="319"/>
      <c r="E16" s="286"/>
      <c r="F16" s="287"/>
      <c r="G16" s="282"/>
      <c r="H16" s="287"/>
    </row>
    <row r="17" spans="1:8" x14ac:dyDescent="0.15">
      <c r="A17" s="365"/>
      <c r="B17" s="365" t="s">
        <v>18</v>
      </c>
      <c r="C17" s="271" t="s">
        <v>25</v>
      </c>
      <c r="D17" s="319">
        <f>G17-E17</f>
        <v>1883.7472808999996</v>
      </c>
      <c r="E17" s="286">
        <v>2464.1408329000001</v>
      </c>
      <c r="F17" s="287">
        <f>'Sept-2015'!K18</f>
        <v>3463.0222134000001</v>
      </c>
      <c r="G17" s="282">
        <f>'[27]P&amp;L Printed in Rs.Lacs'!$F$13</f>
        <v>4347.8881137999997</v>
      </c>
      <c r="H17" s="287">
        <f>'Sept-2015'!M18</f>
        <v>6919.0222133999996</v>
      </c>
    </row>
    <row r="18" spans="1:8" x14ac:dyDescent="0.15">
      <c r="A18" s="365"/>
      <c r="B18" s="365" t="s">
        <v>21</v>
      </c>
      <c r="C18" s="271" t="s">
        <v>196</v>
      </c>
      <c r="D18" s="319">
        <f t="shared" ref="D18:D25" si="1">G18-E18</f>
        <v>35.860469099999989</v>
      </c>
      <c r="E18" s="286">
        <v>98.933210000000003</v>
      </c>
      <c r="F18" s="287">
        <f t="shared" ref="F18:F19" si="2">H18</f>
        <v>0</v>
      </c>
      <c r="G18" s="282">
        <f>'[27]P&amp;L Printed in Rs.Lacs'!$F$14</f>
        <v>134.79367909999999</v>
      </c>
      <c r="H18" s="287">
        <f>'Sept-2015'!M19</f>
        <v>0</v>
      </c>
    </row>
    <row r="19" spans="1:8" x14ac:dyDescent="0.15">
      <c r="A19" s="365"/>
      <c r="B19" s="365" t="s">
        <v>27</v>
      </c>
      <c r="C19" s="271" t="s">
        <v>28</v>
      </c>
      <c r="D19" s="319">
        <f t="shared" si="1"/>
        <v>0</v>
      </c>
      <c r="E19" s="286"/>
      <c r="F19" s="287">
        <f t="shared" si="2"/>
        <v>0</v>
      </c>
      <c r="G19" s="282"/>
      <c r="H19" s="287"/>
    </row>
    <row r="20" spans="1:8" x14ac:dyDescent="0.15">
      <c r="A20" s="365"/>
      <c r="B20" s="365"/>
      <c r="C20" s="271" t="s">
        <v>29</v>
      </c>
      <c r="D20" s="319">
        <f t="shared" si="1"/>
        <v>449.4154583999989</v>
      </c>
      <c r="E20" s="286">
        <v>-359.26242659999878</v>
      </c>
      <c r="F20" s="287">
        <f>'Sept-2015'!K21</f>
        <v>-209.28543339999968</v>
      </c>
      <c r="G20" s="282">
        <f>'[27]P&amp;L Printed in Rs.Lacs'!$F$15</f>
        <v>90.15303180000015</v>
      </c>
      <c r="H20" s="287">
        <f>'Sept-2015'!M21</f>
        <v>300.71456660000035</v>
      </c>
    </row>
    <row r="21" spans="1:8" x14ac:dyDescent="0.15">
      <c r="A21" s="365"/>
      <c r="B21" s="365" t="s">
        <v>30</v>
      </c>
      <c r="C21" s="271" t="s">
        <v>31</v>
      </c>
      <c r="D21" s="319">
        <f t="shared" si="1"/>
        <v>880.03345220000006</v>
      </c>
      <c r="E21" s="286">
        <v>472.37521180000005</v>
      </c>
      <c r="F21" s="287">
        <f>'Sept-2015'!K22</f>
        <v>539.25863949999996</v>
      </c>
      <c r="G21" s="282">
        <f>'[27]P&amp;L Printed in Rs.Lacs'!$F$16</f>
        <v>1352.408664</v>
      </c>
      <c r="H21" s="287">
        <f>'Sept-2015'!M22</f>
        <v>1116.2586394999998</v>
      </c>
    </row>
    <row r="22" spans="1:8" x14ac:dyDescent="0.15">
      <c r="A22" s="365"/>
      <c r="B22" s="365" t="s">
        <v>32</v>
      </c>
      <c r="C22" s="281" t="s">
        <v>33</v>
      </c>
      <c r="D22" s="319">
        <f t="shared" si="1"/>
        <v>1003.3902681000003</v>
      </c>
      <c r="E22" s="286">
        <v>1000.8603686999999</v>
      </c>
      <c r="F22" s="287">
        <f>'Sept-2015'!K23</f>
        <v>1004.1758060000001</v>
      </c>
      <c r="G22" s="282">
        <f>'[27]P&amp;L Printed in Rs.Lacs'!$F$18</f>
        <v>2004.2506368000002</v>
      </c>
      <c r="H22" s="287">
        <f>'Sept-2015'!M23</f>
        <v>2016.1758060000002</v>
      </c>
    </row>
    <row r="23" spans="1:8" x14ac:dyDescent="0.15">
      <c r="A23" s="365"/>
      <c r="B23" s="365" t="s">
        <v>34</v>
      </c>
      <c r="C23" s="369" t="s">
        <v>35</v>
      </c>
      <c r="D23" s="319">
        <f t="shared" si="1"/>
        <v>2827.3535375000006</v>
      </c>
      <c r="E23" s="286">
        <v>3341.4223544999991</v>
      </c>
      <c r="F23" s="287">
        <f>'Sept-2015'!K24</f>
        <v>3536.6405736000006</v>
      </c>
      <c r="G23" s="282">
        <f>'[27]P&amp;L Printed in Rs.Lacs'!$F$19</f>
        <v>6168.7758919999997</v>
      </c>
      <c r="H23" s="287">
        <f>'Sept-2015'!M24</f>
        <v>7398.6405736000006</v>
      </c>
    </row>
    <row r="24" spans="1:8" x14ac:dyDescent="0.15">
      <c r="A24" s="365"/>
      <c r="B24" s="365" t="s">
        <v>36</v>
      </c>
      <c r="C24" s="369" t="s">
        <v>197</v>
      </c>
      <c r="D24" s="319">
        <f t="shared" si="1"/>
        <v>1760.1580827</v>
      </c>
      <c r="E24" s="286">
        <v>1915.7518434999999</v>
      </c>
      <c r="F24" s="287">
        <f>'Sept-2015'!K25</f>
        <v>3209.59429</v>
      </c>
      <c r="G24" s="282">
        <f>'[27]P&amp;L Printed in Rs.Lacs'!$F$20</f>
        <v>3675.9099262</v>
      </c>
      <c r="H24" s="287">
        <f>'Sept-2015'!M25</f>
        <v>6664.59429</v>
      </c>
    </row>
    <row r="25" spans="1:8" x14ac:dyDescent="0.15">
      <c r="A25" s="365"/>
      <c r="B25" s="365" t="s">
        <v>38</v>
      </c>
      <c r="C25" s="271" t="s">
        <v>39</v>
      </c>
      <c r="D25" s="319">
        <f t="shared" si="1"/>
        <v>755.51825939999958</v>
      </c>
      <c r="E25" s="286">
        <v>785.34747720000018</v>
      </c>
      <c r="F25" s="287">
        <f>'Sept-2015'!K26</f>
        <v>996.43071799999962</v>
      </c>
      <c r="G25" s="282">
        <f>'[27]P&amp;L Printed in Rs.Lacs'!$F$21</f>
        <v>1540.8657365999998</v>
      </c>
      <c r="H25" s="287">
        <f>'Sept-2015'!M26</f>
        <v>2235.4307179999996</v>
      </c>
    </row>
    <row r="26" spans="1:8" x14ac:dyDescent="0.15">
      <c r="A26" s="365"/>
      <c r="B26" s="372" t="s">
        <v>40</v>
      </c>
      <c r="C26" s="271"/>
      <c r="D26" s="321">
        <f>SUM(D17:D25)</f>
        <v>9595.4768082999981</v>
      </c>
      <c r="E26" s="313">
        <f>SUM(E17:E25)-1</f>
        <v>9718.5688720000016</v>
      </c>
      <c r="F26" s="311">
        <f t="shared" ref="F26:G26" si="3">SUM(F17:F25)</f>
        <v>12539.8368071</v>
      </c>
      <c r="G26" s="283">
        <f t="shared" si="3"/>
        <v>19315.045680300002</v>
      </c>
      <c r="H26" s="339">
        <f>SUM(H17:H25)</f>
        <v>26650.8368071</v>
      </c>
    </row>
    <row r="27" spans="1:8" x14ac:dyDescent="0.15">
      <c r="A27" s="365"/>
      <c r="B27" s="372"/>
      <c r="C27" s="271"/>
      <c r="D27" s="321"/>
      <c r="E27" s="313"/>
      <c r="F27" s="287"/>
      <c r="G27" s="282"/>
      <c r="H27" s="287"/>
    </row>
    <row r="28" spans="1:8" ht="28.5" customHeight="1" x14ac:dyDescent="0.15">
      <c r="A28" s="364">
        <v>3</v>
      </c>
      <c r="B28" s="412" t="s">
        <v>198</v>
      </c>
      <c r="C28" s="413"/>
      <c r="D28" s="319">
        <f>+D14-D26+1</f>
        <v>513.434181300001</v>
      </c>
      <c r="E28" s="286">
        <f>+E14-E26-1</f>
        <v>313.90938789999927</v>
      </c>
      <c r="F28" s="284">
        <f>+F14-F26</f>
        <v>365.06728250000015</v>
      </c>
      <c r="G28" s="290">
        <f>+G14-G26</f>
        <v>826.34356919999846</v>
      </c>
      <c r="H28" s="287">
        <f>+H14-H26</f>
        <v>846.06728250000015</v>
      </c>
    </row>
    <row r="29" spans="1:8" x14ac:dyDescent="0.15">
      <c r="A29" s="365">
        <v>4</v>
      </c>
      <c r="B29" s="368" t="s">
        <v>44</v>
      </c>
      <c r="C29" s="271"/>
      <c r="D29" s="319">
        <f t="shared" ref="D29" si="4">G29-E29</f>
        <v>24.063858799999991</v>
      </c>
      <c r="E29" s="286">
        <v>70.610522099999997</v>
      </c>
      <c r="F29" s="287">
        <f>'Sept-2015'!K32</f>
        <v>55.1006213</v>
      </c>
      <c r="G29" s="290">
        <f>'[27]P&amp;L Printed in Rs.Lacs'!$F$10</f>
        <v>94.674380899999989</v>
      </c>
      <c r="H29" s="287">
        <f>'Sept-2015'!M32</f>
        <v>537.10062130000006</v>
      </c>
    </row>
    <row r="30" spans="1:8" ht="30" customHeight="1" x14ac:dyDescent="0.15">
      <c r="A30" s="364">
        <v>5</v>
      </c>
      <c r="B30" s="412" t="s">
        <v>199</v>
      </c>
      <c r="C30" s="413"/>
      <c r="D30" s="319">
        <f>D28+D29</f>
        <v>537.49804010000094</v>
      </c>
      <c r="E30" s="286">
        <f>E28+E29+1</f>
        <v>385.5199099999993</v>
      </c>
      <c r="F30" s="284">
        <f>F28+F29</f>
        <v>420.16790380000015</v>
      </c>
      <c r="G30" s="290">
        <f>G28+G29</f>
        <v>921.01795009999842</v>
      </c>
      <c r="H30" s="287">
        <f>H28+H29</f>
        <v>1383.1679038000002</v>
      </c>
    </row>
    <row r="31" spans="1:8" x14ac:dyDescent="0.15">
      <c r="A31" s="365">
        <v>6</v>
      </c>
      <c r="B31" s="404" t="s">
        <v>48</v>
      </c>
      <c r="C31" s="405"/>
      <c r="D31" s="319">
        <f t="shared" ref="D31" si="5">G31-E31</f>
        <v>2611.5970201565729</v>
      </c>
      <c r="E31" s="286">
        <v>2469.8704087909578</v>
      </c>
      <c r="F31" s="287">
        <f>'Sept-2015'!K36</f>
        <v>2484.7476657541483</v>
      </c>
      <c r="G31" s="290">
        <f>'[27]P&amp;L Printed in Rs.Lacs'!$F$17</f>
        <v>5081.4674289475306</v>
      </c>
      <c r="H31" s="287">
        <f>'Sept-2015'!M36+2</f>
        <v>4992.7476657541483</v>
      </c>
    </row>
    <row r="32" spans="1:8" ht="27.75" customHeight="1" x14ac:dyDescent="0.15">
      <c r="A32" s="364">
        <v>7</v>
      </c>
      <c r="B32" s="412" t="s">
        <v>200</v>
      </c>
      <c r="C32" s="413"/>
      <c r="D32" s="319">
        <f>D30-D31-1</f>
        <v>-2075.0989800565721</v>
      </c>
      <c r="E32" s="286">
        <f>E30-E31</f>
        <v>-2084.3504987909582</v>
      </c>
      <c r="F32" s="303">
        <f>F30-F31</f>
        <v>-2064.5797619541481</v>
      </c>
      <c r="G32" s="305">
        <f>G30-G31</f>
        <v>-4160.4494788475322</v>
      </c>
      <c r="H32" s="303">
        <f>H30-H31</f>
        <v>-3609.5797619541481</v>
      </c>
    </row>
    <row r="33" spans="1:10" x14ac:dyDescent="0.15">
      <c r="A33" s="365">
        <v>8</v>
      </c>
      <c r="B33" s="404" t="s">
        <v>51</v>
      </c>
      <c r="C33" s="405"/>
      <c r="D33" s="319">
        <f t="shared" ref="D33" si="6">G33-E33</f>
        <v>0</v>
      </c>
      <c r="E33" s="286">
        <v>0</v>
      </c>
      <c r="F33" s="287">
        <f>H33</f>
        <v>0</v>
      </c>
      <c r="G33" s="306">
        <v>0</v>
      </c>
      <c r="H33" s="287">
        <v>0</v>
      </c>
    </row>
    <row r="34" spans="1:10" x14ac:dyDescent="0.15">
      <c r="A34" s="364">
        <v>9</v>
      </c>
      <c r="B34" s="406" t="s">
        <v>201</v>
      </c>
      <c r="C34" s="407"/>
      <c r="D34" s="319">
        <f>D32+D33</f>
        <v>-2075.0989800565721</v>
      </c>
      <c r="E34" s="286">
        <f>E32+E33</f>
        <v>-2084.3504987909582</v>
      </c>
      <c r="F34" s="303">
        <f>F32+F33</f>
        <v>-2064.5797619541481</v>
      </c>
      <c r="G34" s="305">
        <f>G32+G33</f>
        <v>-4160.4494788475322</v>
      </c>
      <c r="H34" s="303">
        <f>H32+H33</f>
        <v>-3609.5797619541481</v>
      </c>
      <c r="I34" s="289">
        <f>H34-H67-H70-H69</f>
        <v>0.50306310000028986</v>
      </c>
    </row>
    <row r="35" spans="1:10" x14ac:dyDescent="0.15">
      <c r="A35" s="365">
        <v>10</v>
      </c>
      <c r="B35" s="368" t="s">
        <v>53</v>
      </c>
      <c r="C35" s="271"/>
      <c r="D35" s="319"/>
      <c r="E35" s="286"/>
      <c r="F35" s="287"/>
      <c r="G35" s="307"/>
      <c r="H35" s="287"/>
    </row>
    <row r="36" spans="1:10" x14ac:dyDescent="0.15">
      <c r="A36" s="365"/>
      <c r="B36" s="372"/>
      <c r="C36" s="271" t="s">
        <v>54</v>
      </c>
      <c r="D36" s="319">
        <f t="shared" ref="D36:D37" si="7">G36-E36</f>
        <v>0</v>
      </c>
      <c r="E36" s="286">
        <v>0</v>
      </c>
      <c r="F36" s="287">
        <f>H36</f>
        <v>0</v>
      </c>
      <c r="G36" s="308">
        <v>0</v>
      </c>
      <c r="H36" s="287">
        <v>0</v>
      </c>
    </row>
    <row r="37" spans="1:10" x14ac:dyDescent="0.15">
      <c r="A37" s="365"/>
      <c r="B37" s="368"/>
      <c r="C37" s="369" t="s">
        <v>55</v>
      </c>
      <c r="D37" s="319">
        <f t="shared" si="7"/>
        <v>48.620532931143082</v>
      </c>
      <c r="E37" s="286">
        <v>0</v>
      </c>
      <c r="F37" s="287">
        <v>13</v>
      </c>
      <c r="G37" s="319">
        <f>'[27]P&amp;L Printed in Rs.Lacs'!$F$31</f>
        <v>48.620532931143082</v>
      </c>
      <c r="H37" s="287">
        <v>13</v>
      </c>
      <c r="I37" s="289"/>
    </row>
    <row r="38" spans="1:10" x14ac:dyDescent="0.15">
      <c r="A38" s="364">
        <v>11</v>
      </c>
      <c r="B38" s="406" t="s">
        <v>56</v>
      </c>
      <c r="C38" s="407"/>
      <c r="D38" s="319"/>
      <c r="E38" s="286"/>
      <c r="F38" s="287"/>
      <c r="G38" s="290"/>
      <c r="H38" s="287"/>
    </row>
    <row r="39" spans="1:10" x14ac:dyDescent="0.15">
      <c r="A39" s="364"/>
      <c r="B39" s="372" t="s">
        <v>57</v>
      </c>
      <c r="C39" s="270"/>
      <c r="D39" s="504">
        <f t="shared" ref="D39:F39" si="8">D34-D36+D37</f>
        <v>-2026.4784471254291</v>
      </c>
      <c r="E39" s="288">
        <f t="shared" si="8"/>
        <v>-2084.3504987909582</v>
      </c>
      <c r="F39" s="288">
        <f t="shared" si="8"/>
        <v>-2051.5797619541481</v>
      </c>
      <c r="G39" s="288">
        <f>G34-G36+G37</f>
        <v>-4111.8289459163889</v>
      </c>
      <c r="H39" s="282">
        <f>H34-H36+H37</f>
        <v>-3596.5797619541481</v>
      </c>
    </row>
    <row r="40" spans="1:10" x14ac:dyDescent="0.15">
      <c r="A40" s="365">
        <v>12</v>
      </c>
      <c r="B40" s="404" t="s">
        <v>202</v>
      </c>
      <c r="C40" s="405"/>
      <c r="D40" s="319">
        <f t="shared" ref="D40" si="9">G40-E40</f>
        <v>0</v>
      </c>
      <c r="E40" s="286">
        <v>0</v>
      </c>
      <c r="F40" s="287">
        <f>H40</f>
        <v>0</v>
      </c>
      <c r="G40" s="304">
        <v>0</v>
      </c>
      <c r="H40" s="287">
        <v>0</v>
      </c>
    </row>
    <row r="41" spans="1:10" x14ac:dyDescent="0.15">
      <c r="A41" s="364">
        <v>13</v>
      </c>
      <c r="B41" s="406" t="s">
        <v>60</v>
      </c>
      <c r="C41" s="407"/>
      <c r="D41" s="319">
        <f>+D39</f>
        <v>-2026.4784471254291</v>
      </c>
      <c r="E41" s="286">
        <f>+E39</f>
        <v>-2084.3504987909582</v>
      </c>
      <c r="F41" s="285">
        <f>+F39</f>
        <v>-2051.5797619541481</v>
      </c>
      <c r="G41" s="288">
        <f>+G39</f>
        <v>-4111.8289459163889</v>
      </c>
      <c r="H41" s="287">
        <f>+H39</f>
        <v>-3596.5797619541481</v>
      </c>
    </row>
    <row r="42" spans="1:10" x14ac:dyDescent="0.15">
      <c r="A42" s="364">
        <v>14</v>
      </c>
      <c r="B42" s="372" t="s">
        <v>203</v>
      </c>
      <c r="C42" s="370"/>
      <c r="D42" s="319">
        <f t="shared" ref="D42" si="10">G42-E42</f>
        <v>-10.698587171</v>
      </c>
      <c r="E42" s="286">
        <v>2.7005249999999998</v>
      </c>
      <c r="F42" s="287">
        <v>0</v>
      </c>
      <c r="G42" s="288">
        <f>'[27]P&amp;L Printed in Rs.Lacs'!$F$39+'[27]P&amp;L Printed in Rs.Lacs'!$F$40</f>
        <v>-7.9980621709999991</v>
      </c>
      <c r="H42" s="287">
        <f>'Sept-2015'!M51-'[27]Deferred Tax'!$F$71</f>
        <v>9.6008668069999992</v>
      </c>
    </row>
    <row r="43" spans="1:10" ht="22.9" customHeight="1" x14ac:dyDescent="0.15">
      <c r="A43" s="364">
        <v>15</v>
      </c>
      <c r="B43" s="421" t="s">
        <v>204</v>
      </c>
      <c r="C43" s="422"/>
      <c r="D43" s="319">
        <f>D41+D42</f>
        <v>-2037.1770342964292</v>
      </c>
      <c r="E43" s="286">
        <f>E41+E42</f>
        <v>-2081.649973790958</v>
      </c>
      <c r="F43" s="285">
        <f>F41+F42</f>
        <v>-2051.5797619541481</v>
      </c>
      <c r="G43" s="288">
        <f>G41+G42</f>
        <v>-4119.827008087389</v>
      </c>
      <c r="H43" s="287">
        <f>H41+H42</f>
        <v>-3586.9788951471483</v>
      </c>
      <c r="J43" s="289"/>
    </row>
    <row r="44" spans="1:10" x14ac:dyDescent="0.15">
      <c r="A44" s="365">
        <v>16</v>
      </c>
      <c r="B44" s="404" t="s">
        <v>205</v>
      </c>
      <c r="C44" s="405"/>
      <c r="D44" s="322">
        <v>29352.4378</v>
      </c>
      <c r="E44" s="291">
        <v>29352.4378</v>
      </c>
      <c r="F44" s="284">
        <v>29352.4378</v>
      </c>
      <c r="G44" s="290">
        <v>29352.4378</v>
      </c>
      <c r="H44" s="287">
        <v>29352.4378</v>
      </c>
    </row>
    <row r="45" spans="1:10" ht="27" customHeight="1" x14ac:dyDescent="0.15">
      <c r="A45" s="365">
        <v>17</v>
      </c>
      <c r="B45" s="424" t="s">
        <v>206</v>
      </c>
      <c r="C45" s="425"/>
      <c r="D45" s="322"/>
      <c r="E45" s="291"/>
      <c r="F45" s="284"/>
      <c r="G45" s="290"/>
      <c r="H45" s="287"/>
    </row>
    <row r="46" spans="1:10" x14ac:dyDescent="0.15">
      <c r="A46" s="364" t="s">
        <v>207</v>
      </c>
      <c r="B46" s="406" t="s">
        <v>71</v>
      </c>
      <c r="C46" s="407"/>
      <c r="D46" s="322"/>
      <c r="E46" s="291"/>
      <c r="F46" s="284"/>
      <c r="G46" s="290"/>
      <c r="H46" s="287"/>
    </row>
    <row r="47" spans="1:10" x14ac:dyDescent="0.15">
      <c r="A47" s="364"/>
      <c r="B47" s="372" t="s">
        <v>72</v>
      </c>
      <c r="C47" s="373" t="s">
        <v>73</v>
      </c>
      <c r="D47" s="322"/>
      <c r="E47" s="291"/>
      <c r="F47" s="284"/>
      <c r="G47" s="290"/>
      <c r="H47" s="287"/>
    </row>
    <row r="48" spans="1:10" x14ac:dyDescent="0.15">
      <c r="A48" s="365"/>
      <c r="B48" s="365" t="s">
        <v>18</v>
      </c>
      <c r="C48" s="369" t="s">
        <v>74</v>
      </c>
      <c r="D48" s="323">
        <f>D43/D44*10</f>
        <v>-0.69404015031979016</v>
      </c>
      <c r="E48" s="292">
        <f>E43/E44*10</f>
        <v>-0.70919151178337825</v>
      </c>
      <c r="F48" s="293">
        <f>F43/F44*10</f>
        <v>-0.69894697535280981</v>
      </c>
      <c r="G48" s="309">
        <f>G43/G44*10</f>
        <v>-1.4035723493083729</v>
      </c>
      <c r="H48" s="329">
        <f>H43/H44*10</f>
        <v>-1.2220378149126505</v>
      </c>
    </row>
    <row r="49" spans="1:8" x14ac:dyDescent="0.15">
      <c r="A49" s="365"/>
      <c r="B49" s="365" t="s">
        <v>21</v>
      </c>
      <c r="C49" s="369" t="s">
        <v>75</v>
      </c>
      <c r="D49" s="323">
        <f>D43/D44*10</f>
        <v>-0.69404015031979016</v>
      </c>
      <c r="E49" s="292">
        <f>E43/E44*10</f>
        <v>-0.70919151178337825</v>
      </c>
      <c r="F49" s="293">
        <f>F43/F44*10</f>
        <v>-0.69894697535280981</v>
      </c>
      <c r="G49" s="309">
        <f>G43/G44*10</f>
        <v>-1.4035723493083729</v>
      </c>
      <c r="H49" s="329">
        <f>H43/H44*10</f>
        <v>-1.2220378149126505</v>
      </c>
    </row>
    <row r="50" spans="1:8" x14ac:dyDescent="0.15">
      <c r="A50" s="364" t="s">
        <v>208</v>
      </c>
      <c r="B50" s="406" t="s">
        <v>77</v>
      </c>
      <c r="C50" s="407"/>
      <c r="D50" s="324"/>
      <c r="E50" s="294"/>
      <c r="F50" s="293"/>
      <c r="G50" s="309"/>
      <c r="H50" s="329"/>
    </row>
    <row r="51" spans="1:8" x14ac:dyDescent="0.15">
      <c r="A51" s="364"/>
      <c r="B51" s="372" t="s">
        <v>72</v>
      </c>
      <c r="C51" s="373" t="s">
        <v>73</v>
      </c>
      <c r="D51" s="324"/>
      <c r="E51" s="294"/>
      <c r="F51" s="293"/>
      <c r="G51" s="309"/>
      <c r="H51" s="329"/>
    </row>
    <row r="52" spans="1:8" x14ac:dyDescent="0.15">
      <c r="A52" s="365"/>
      <c r="B52" s="365" t="s">
        <v>18</v>
      </c>
      <c r="C52" s="369" t="s">
        <v>74</v>
      </c>
      <c r="D52" s="323">
        <f t="shared" ref="D52:H53" si="11">D48</f>
        <v>-0.69404015031979016</v>
      </c>
      <c r="E52" s="292">
        <f t="shared" si="11"/>
        <v>-0.70919151178337825</v>
      </c>
      <c r="F52" s="293">
        <f t="shared" si="11"/>
        <v>-0.69894697535280981</v>
      </c>
      <c r="G52" s="309">
        <f t="shared" si="11"/>
        <v>-1.4035723493083729</v>
      </c>
      <c r="H52" s="329">
        <f t="shared" si="11"/>
        <v>-1.2220378149126505</v>
      </c>
    </row>
    <row r="53" spans="1:8" ht="12" thickBot="1" x14ac:dyDescent="0.2">
      <c r="A53" s="371"/>
      <c r="B53" s="371" t="s">
        <v>21</v>
      </c>
      <c r="C53" s="295" t="s">
        <v>75</v>
      </c>
      <c r="D53" s="325">
        <f t="shared" si="11"/>
        <v>-0.69404015031979016</v>
      </c>
      <c r="E53" s="296">
        <f t="shared" si="11"/>
        <v>-0.70919151178337825</v>
      </c>
      <c r="F53" s="297">
        <f t="shared" si="11"/>
        <v>-0.69894697535280981</v>
      </c>
      <c r="G53" s="310">
        <f t="shared" si="11"/>
        <v>-1.4035723493083729</v>
      </c>
      <c r="H53" s="340">
        <f t="shared" si="11"/>
        <v>-1.2220378149126505</v>
      </c>
    </row>
    <row r="54" spans="1:8" x14ac:dyDescent="0.15">
      <c r="A54" s="365"/>
      <c r="B54" s="366"/>
      <c r="C54" s="369"/>
      <c r="D54" s="369"/>
      <c r="E54" s="298"/>
      <c r="F54" s="298"/>
      <c r="G54" s="298"/>
      <c r="H54" s="334"/>
    </row>
    <row r="55" spans="1:8" x14ac:dyDescent="0.15">
      <c r="A55" s="372" t="s">
        <v>78</v>
      </c>
      <c r="B55" s="366"/>
      <c r="C55" s="369"/>
      <c r="D55" s="369"/>
      <c r="E55" s="298"/>
      <c r="F55" s="298"/>
      <c r="G55" s="298"/>
      <c r="H55" s="334"/>
    </row>
    <row r="57" spans="1:8" ht="13.5" customHeight="1" x14ac:dyDescent="0.15">
      <c r="A57" s="267">
        <v>1</v>
      </c>
      <c r="B57" s="423" t="s">
        <v>237</v>
      </c>
      <c r="C57" s="423"/>
      <c r="D57" s="423"/>
      <c r="E57" s="423"/>
      <c r="F57" s="423"/>
      <c r="G57" s="423"/>
      <c r="H57" s="423"/>
    </row>
    <row r="58" spans="1:8" ht="15.75" customHeight="1" x14ac:dyDescent="0.15">
      <c r="B58" s="423"/>
      <c r="C58" s="423"/>
      <c r="D58" s="423"/>
      <c r="E58" s="423"/>
      <c r="F58" s="423"/>
      <c r="G58" s="423"/>
      <c r="H58" s="423"/>
    </row>
    <row r="59" spans="1:8" ht="16.5" customHeight="1" x14ac:dyDescent="0.15">
      <c r="A59" s="267">
        <v>2</v>
      </c>
      <c r="B59" s="423" t="s">
        <v>209</v>
      </c>
      <c r="C59" s="423"/>
      <c r="D59" s="423"/>
      <c r="E59" s="423"/>
      <c r="F59" s="423"/>
      <c r="G59" s="423"/>
      <c r="H59" s="423"/>
    </row>
    <row r="60" spans="1:8" ht="18.75" customHeight="1" x14ac:dyDescent="0.15">
      <c r="A60" s="267">
        <v>3</v>
      </c>
      <c r="B60" s="423" t="s">
        <v>289</v>
      </c>
      <c r="C60" s="423"/>
      <c r="D60" s="423"/>
      <c r="E60" s="423"/>
      <c r="F60" s="423"/>
      <c r="G60" s="423"/>
      <c r="H60" s="423"/>
    </row>
    <row r="61" spans="1:8" ht="98.25" customHeight="1" x14ac:dyDescent="0.15">
      <c r="A61" s="267">
        <v>4</v>
      </c>
      <c r="B61" s="414" t="s">
        <v>284</v>
      </c>
      <c r="C61" s="414"/>
      <c r="D61" s="414"/>
      <c r="E61" s="414"/>
      <c r="F61" s="414"/>
      <c r="G61" s="414"/>
      <c r="H61" s="414"/>
    </row>
    <row r="62" spans="1:8" ht="58.9" customHeight="1" x14ac:dyDescent="0.15">
      <c r="A62" s="267">
        <v>5</v>
      </c>
      <c r="B62" s="434" t="s">
        <v>295</v>
      </c>
      <c r="C62" s="434"/>
      <c r="D62" s="434"/>
      <c r="E62" s="434"/>
      <c r="F62" s="434"/>
      <c r="G62" s="434"/>
      <c r="H62" s="434"/>
    </row>
    <row r="63" spans="1:8" ht="85.5" customHeight="1" x14ac:dyDescent="0.15">
      <c r="A63" s="267">
        <v>6</v>
      </c>
      <c r="B63" s="414" t="s">
        <v>285</v>
      </c>
      <c r="C63" s="414"/>
      <c r="D63" s="414"/>
      <c r="E63" s="414"/>
      <c r="F63" s="414"/>
      <c r="G63" s="414"/>
      <c r="H63" s="414"/>
    </row>
    <row r="64" spans="1:8" x14ac:dyDescent="0.15">
      <c r="H64" s="487" t="str">
        <f>$H$6</f>
        <v>(Rs, In Lakhs)</v>
      </c>
    </row>
    <row r="65" spans="1:10" ht="31.5" customHeight="1" x14ac:dyDescent="0.15">
      <c r="A65" s="267">
        <v>7</v>
      </c>
      <c r="B65" s="429" t="s">
        <v>210</v>
      </c>
      <c r="C65" s="430"/>
      <c r="D65" s="430"/>
      <c r="E65" s="431"/>
      <c r="F65" s="432" t="s">
        <v>252</v>
      </c>
      <c r="G65" s="433"/>
      <c r="H65" s="343" t="s">
        <v>253</v>
      </c>
    </row>
    <row r="66" spans="1:10" x14ac:dyDescent="0.15">
      <c r="B66" s="500"/>
      <c r="C66" s="346"/>
      <c r="D66" s="346"/>
      <c r="E66" s="346"/>
      <c r="F66" s="426" t="s">
        <v>251</v>
      </c>
      <c r="G66" s="427"/>
      <c r="H66" s="428"/>
    </row>
    <row r="67" spans="1:10" x14ac:dyDescent="0.15">
      <c r="B67" s="501" t="s">
        <v>211</v>
      </c>
      <c r="C67" s="299"/>
      <c r="D67" s="299"/>
      <c r="E67" s="299"/>
      <c r="F67" s="344"/>
      <c r="G67" s="344">
        <v>-1982</v>
      </c>
      <c r="H67" s="344">
        <f>-3448.16-1</f>
        <v>-3449.16</v>
      </c>
      <c r="J67" s="269">
        <f>1982+1466</f>
        <v>3448</v>
      </c>
    </row>
    <row r="68" spans="1:10" x14ac:dyDescent="0.15">
      <c r="B68" s="502" t="s">
        <v>212</v>
      </c>
      <c r="C68" s="299"/>
      <c r="D68" s="299"/>
      <c r="E68" s="299"/>
      <c r="F68" s="347"/>
      <c r="G68" s="349"/>
      <c r="H68" s="344"/>
    </row>
    <row r="69" spans="1:10" x14ac:dyDescent="0.15">
      <c r="B69" s="501" t="s">
        <v>48</v>
      </c>
      <c r="C69" s="299"/>
      <c r="D69" s="299"/>
      <c r="E69" s="299"/>
      <c r="F69" s="347"/>
      <c r="G69" s="349">
        <f>-'Sept-2015'!J36</f>
        <v>-43.256645054148549</v>
      </c>
      <c r="H69" s="344">
        <f>G69-37.95</f>
        <v>-81.206645054148552</v>
      </c>
    </row>
    <row r="70" spans="1:10" x14ac:dyDescent="0.15">
      <c r="B70" s="501" t="s">
        <v>213</v>
      </c>
      <c r="C70" s="299"/>
      <c r="D70" s="299"/>
      <c r="E70" s="299"/>
      <c r="F70" s="347"/>
      <c r="G70" s="349">
        <f>-'Sept-2015'!J23</f>
        <v>-40.076180000000001</v>
      </c>
      <c r="H70" s="344">
        <f>G70-39.64</f>
        <v>-79.716180000000008</v>
      </c>
    </row>
    <row r="71" spans="1:10" x14ac:dyDescent="0.15">
      <c r="B71" s="501" t="s">
        <v>294</v>
      </c>
      <c r="C71" s="299"/>
      <c r="D71" s="299"/>
      <c r="E71" s="299"/>
      <c r="F71" s="347"/>
      <c r="G71" s="349">
        <v>0</v>
      </c>
      <c r="H71" s="344">
        <f>H42</f>
        <v>9.6008668069999992</v>
      </c>
    </row>
    <row r="72" spans="1:10" x14ac:dyDescent="0.15">
      <c r="B72" s="501" t="s">
        <v>293</v>
      </c>
      <c r="C72" s="299"/>
      <c r="D72" s="299"/>
      <c r="E72" s="299"/>
      <c r="F72" s="347"/>
      <c r="G72" s="349">
        <v>13</v>
      </c>
      <c r="H72" s="344">
        <v>13</v>
      </c>
    </row>
    <row r="73" spans="1:10" x14ac:dyDescent="0.15">
      <c r="B73" s="501"/>
      <c r="C73" s="299"/>
      <c r="D73" s="299"/>
      <c r="E73" s="299"/>
      <c r="F73" s="347"/>
      <c r="G73" s="350">
        <f>SUM(G69:G72)</f>
        <v>-70.332825054148543</v>
      </c>
      <c r="H73" s="350">
        <f>SUM(H69:H72)</f>
        <v>-138.32195824714859</v>
      </c>
    </row>
    <row r="74" spans="1:10" x14ac:dyDescent="0.15">
      <c r="B74" s="503" t="s">
        <v>214</v>
      </c>
      <c r="C74" s="301"/>
      <c r="D74" s="301"/>
      <c r="E74" s="301"/>
      <c r="F74" s="348"/>
      <c r="G74" s="345">
        <f>G67+G73</f>
        <v>-2052.3328250541485</v>
      </c>
      <c r="H74" s="345">
        <f>H67+H73</f>
        <v>-3587.4819582471482</v>
      </c>
      <c r="I74" s="289">
        <f>G74-F43</f>
        <v>-0.75306310000041776</v>
      </c>
      <c r="J74" s="289">
        <f>H74-H43</f>
        <v>-0.50306309999996301</v>
      </c>
    </row>
    <row r="75" spans="1:10" x14ac:dyDescent="0.15">
      <c r="B75" s="300"/>
      <c r="C75" s="488"/>
      <c r="D75" s="488"/>
      <c r="E75" s="488"/>
      <c r="F75" s="489"/>
      <c r="G75" s="490"/>
      <c r="H75" s="490"/>
      <c r="I75" s="289"/>
      <c r="J75" s="289"/>
    </row>
    <row r="76" spans="1:10" x14ac:dyDescent="0.15">
      <c r="B76" s="300"/>
      <c r="C76" s="488"/>
      <c r="D76" s="488"/>
      <c r="E76" s="488"/>
      <c r="F76" s="489"/>
      <c r="G76" s="490"/>
      <c r="H76" s="490"/>
      <c r="I76" s="289"/>
      <c r="J76" s="289"/>
    </row>
    <row r="77" spans="1:10" x14ac:dyDescent="0.15">
      <c r="B77" s="300"/>
      <c r="C77" s="488"/>
      <c r="D77" s="488"/>
      <c r="E77" s="488"/>
      <c r="F77" s="489"/>
      <c r="G77" s="490"/>
      <c r="H77" s="490"/>
      <c r="I77" s="289"/>
      <c r="J77" s="289"/>
    </row>
    <row r="78" spans="1:10" x14ac:dyDescent="0.15">
      <c r="B78" s="414"/>
      <c r="C78" s="414"/>
      <c r="D78" s="414"/>
      <c r="E78" s="414"/>
      <c r="F78" s="414"/>
      <c r="G78" s="414"/>
      <c r="H78" s="414"/>
    </row>
    <row r="79" spans="1:10" ht="12" thickBot="1" x14ac:dyDescent="0.2">
      <c r="A79" s="267">
        <v>8</v>
      </c>
      <c r="B79" s="302" t="s">
        <v>246</v>
      </c>
      <c r="H79" s="487" t="str">
        <f>H64</f>
        <v>(Rs, In Lakhs)</v>
      </c>
    </row>
    <row r="80" spans="1:10" ht="37.5" customHeight="1" thickBot="1" x14ac:dyDescent="0.2">
      <c r="B80" s="494"/>
      <c r="C80" s="493" t="s">
        <v>7</v>
      </c>
      <c r="D80" s="341"/>
      <c r="E80" s="341"/>
      <c r="F80" s="341"/>
      <c r="G80" s="341"/>
      <c r="H80" s="342" t="s">
        <v>248</v>
      </c>
    </row>
    <row r="81" spans="2:8" ht="12.75" x14ac:dyDescent="0.15">
      <c r="B81" s="495"/>
      <c r="C81" s="492"/>
      <c r="D81" s="268"/>
      <c r="E81" s="268"/>
      <c r="F81" s="268"/>
      <c r="G81" s="268"/>
      <c r="H81" s="303"/>
    </row>
    <row r="82" spans="2:8" ht="12.75" x14ac:dyDescent="0.2">
      <c r="B82" s="495"/>
      <c r="C82" s="352" t="s">
        <v>230</v>
      </c>
      <c r="D82" s="268"/>
      <c r="E82" s="268"/>
      <c r="F82" s="268"/>
      <c r="G82" s="268"/>
      <c r="H82" s="303"/>
    </row>
    <row r="83" spans="2:8" ht="12.75" x14ac:dyDescent="0.2">
      <c r="B83" s="495"/>
      <c r="C83" s="352" t="s">
        <v>231</v>
      </c>
      <c r="D83" s="268"/>
      <c r="E83" s="268"/>
      <c r="F83" s="268"/>
      <c r="G83" s="268"/>
      <c r="H83" s="303"/>
    </row>
    <row r="84" spans="2:8" ht="12.75" x14ac:dyDescent="0.2">
      <c r="B84" s="495"/>
      <c r="C84" s="353" t="s">
        <v>286</v>
      </c>
      <c r="D84" s="268"/>
      <c r="E84" s="268"/>
      <c r="F84" s="268"/>
      <c r="G84" s="268"/>
      <c r="H84" s="303">
        <f>[27]BS!G11</f>
        <v>79757.642460760631</v>
      </c>
    </row>
    <row r="85" spans="2:8" ht="12.75" x14ac:dyDescent="0.2">
      <c r="B85" s="495"/>
      <c r="C85" s="353" t="s">
        <v>254</v>
      </c>
      <c r="D85" s="268"/>
      <c r="E85" s="268"/>
      <c r="F85" s="268"/>
      <c r="G85" s="268"/>
      <c r="H85" s="303">
        <f>[27]BS!G13</f>
        <v>29418.217621999996</v>
      </c>
    </row>
    <row r="86" spans="2:8" ht="12.75" x14ac:dyDescent="0.2">
      <c r="B86" s="495"/>
      <c r="C86" s="353" t="s">
        <v>255</v>
      </c>
      <c r="D86" s="268"/>
      <c r="E86" s="268"/>
      <c r="F86" s="268"/>
      <c r="G86" s="268"/>
      <c r="H86" s="303"/>
    </row>
    <row r="87" spans="2:8" ht="12.75" x14ac:dyDescent="0.15">
      <c r="B87" s="495"/>
      <c r="C87" s="354" t="s">
        <v>256</v>
      </c>
      <c r="D87" s="268"/>
      <c r="E87" s="268"/>
      <c r="F87" s="268"/>
      <c r="G87" s="268"/>
      <c r="H87" s="303">
        <f>[27]BS!G15</f>
        <v>0.95000000000000007</v>
      </c>
    </row>
    <row r="88" spans="2:8" ht="12.75" x14ac:dyDescent="0.15">
      <c r="B88" s="495"/>
      <c r="C88" s="354" t="s">
        <v>257</v>
      </c>
      <c r="D88" s="268"/>
      <c r="E88" s="268"/>
      <c r="F88" s="268"/>
      <c r="G88" s="268"/>
      <c r="H88" s="303">
        <f>[27]BS!G16</f>
        <v>1369.3115405999999</v>
      </c>
    </row>
    <row r="89" spans="2:8" ht="12.75" hidden="1" x14ac:dyDescent="0.15">
      <c r="B89" s="495"/>
      <c r="C89" s="354" t="s">
        <v>258</v>
      </c>
      <c r="D89" s="268"/>
      <c r="E89" s="268"/>
      <c r="F89" s="268"/>
      <c r="G89" s="268"/>
      <c r="H89" s="303">
        <f>[27]BS!G17</f>
        <v>0</v>
      </c>
    </row>
    <row r="90" spans="2:8" ht="12.75" x14ac:dyDescent="0.2">
      <c r="B90" s="495"/>
      <c r="C90" s="353" t="s">
        <v>259</v>
      </c>
      <c r="D90" s="268"/>
      <c r="E90" s="268"/>
      <c r="F90" s="268"/>
      <c r="G90" s="268"/>
      <c r="H90" s="303">
        <f>[27]BS!G18</f>
        <v>2799.1060877</v>
      </c>
    </row>
    <row r="91" spans="2:8" ht="12.75" x14ac:dyDescent="0.2">
      <c r="B91" s="495"/>
      <c r="C91" s="353" t="s">
        <v>260</v>
      </c>
      <c r="D91" s="268"/>
      <c r="E91" s="268"/>
      <c r="F91" s="268"/>
      <c r="G91" s="268"/>
      <c r="H91" s="303">
        <f>[27]BS!G19</f>
        <v>2982.4418418251621</v>
      </c>
    </row>
    <row r="92" spans="2:8" ht="12.75" x14ac:dyDescent="0.2">
      <c r="B92" s="495"/>
      <c r="C92" s="352" t="s">
        <v>280</v>
      </c>
      <c r="D92" s="357"/>
      <c r="E92" s="357"/>
      <c r="F92" s="357"/>
      <c r="G92" s="357"/>
      <c r="H92" s="358">
        <f>SUM(H84:H91)</f>
        <v>116327.66955288578</v>
      </c>
    </row>
    <row r="93" spans="2:8" ht="12.75" x14ac:dyDescent="0.2">
      <c r="B93" s="495"/>
      <c r="C93" s="352"/>
      <c r="D93" s="357"/>
      <c r="E93" s="357"/>
      <c r="F93" s="357"/>
      <c r="G93" s="357"/>
      <c r="H93" s="305"/>
    </row>
    <row r="94" spans="2:8" ht="12.75" x14ac:dyDescent="0.2">
      <c r="B94" s="495"/>
      <c r="C94" s="352" t="s">
        <v>232</v>
      </c>
      <c r="D94" s="268"/>
      <c r="E94" s="268"/>
      <c r="F94" s="268"/>
      <c r="G94" s="268"/>
      <c r="H94" s="303"/>
    </row>
    <row r="95" spans="2:8" ht="12.75" x14ac:dyDescent="0.2">
      <c r="B95" s="495"/>
      <c r="C95" s="353" t="s">
        <v>261</v>
      </c>
      <c r="D95" s="268"/>
      <c r="E95" s="268"/>
      <c r="F95" s="268"/>
      <c r="G95" s="268"/>
      <c r="H95" s="303">
        <f>[27]BS!G22</f>
        <v>3022.8255485</v>
      </c>
    </row>
    <row r="96" spans="2:8" ht="12.75" x14ac:dyDescent="0.2">
      <c r="B96" s="495"/>
      <c r="C96" s="353" t="s">
        <v>262</v>
      </c>
      <c r="D96" s="268"/>
      <c r="E96" s="268"/>
      <c r="F96" s="268"/>
      <c r="G96" s="268"/>
      <c r="H96" s="303"/>
    </row>
    <row r="97" spans="2:8" ht="12.75" x14ac:dyDescent="0.15">
      <c r="B97" s="495"/>
      <c r="C97" s="354" t="s">
        <v>263</v>
      </c>
      <c r="D97" s="268"/>
      <c r="E97" s="268"/>
      <c r="F97" s="268"/>
      <c r="G97" s="268"/>
      <c r="H97" s="303">
        <f>[27]BS!G24</f>
        <v>3928.5350721999998</v>
      </c>
    </row>
    <row r="98" spans="2:8" ht="12.75" x14ac:dyDescent="0.15">
      <c r="B98" s="495"/>
      <c r="C98" s="354" t="s">
        <v>264</v>
      </c>
      <c r="D98" s="268"/>
      <c r="E98" s="268"/>
      <c r="F98" s="268"/>
      <c r="G98" s="268"/>
      <c r="H98" s="303">
        <f>[27]BS!G25</f>
        <v>1947.9912159999999</v>
      </c>
    </row>
    <row r="99" spans="2:8" ht="12.75" x14ac:dyDescent="0.15">
      <c r="B99" s="495"/>
      <c r="C99" s="354" t="s">
        <v>265</v>
      </c>
      <c r="D99" s="268"/>
      <c r="E99" s="268"/>
      <c r="F99" s="268"/>
      <c r="G99" s="268"/>
      <c r="H99" s="303">
        <f>[27]BS!G26</f>
        <v>46.329831300000009</v>
      </c>
    </row>
    <row r="100" spans="2:8" ht="12.75" x14ac:dyDescent="0.15">
      <c r="B100" s="495"/>
      <c r="C100" s="354" t="s">
        <v>258</v>
      </c>
      <c r="D100" s="268"/>
      <c r="E100" s="268"/>
      <c r="F100" s="268"/>
      <c r="G100" s="268"/>
      <c r="H100" s="303">
        <f>[27]BS!G27</f>
        <v>58.187079999999995</v>
      </c>
    </row>
    <row r="101" spans="2:8" ht="12.75" x14ac:dyDescent="0.15">
      <c r="B101" s="495"/>
      <c r="C101" s="355" t="s">
        <v>266</v>
      </c>
      <c r="D101" s="268"/>
      <c r="E101" s="268"/>
      <c r="F101" s="268"/>
      <c r="G101" s="268"/>
      <c r="H101" s="303">
        <f>[27]BS!G28</f>
        <v>6238.3487159000006</v>
      </c>
    </row>
    <row r="102" spans="2:8" ht="12.75" x14ac:dyDescent="0.15">
      <c r="B102" s="495"/>
      <c r="C102" s="355" t="s">
        <v>267</v>
      </c>
      <c r="D102" s="268"/>
      <c r="E102" s="268"/>
      <c r="F102" s="268"/>
      <c r="G102" s="268"/>
      <c r="H102" s="303">
        <f>[27]BS!G29</f>
        <v>110.2936989</v>
      </c>
    </row>
    <row r="103" spans="2:8" ht="12.75" x14ac:dyDescent="0.2">
      <c r="B103" s="495"/>
      <c r="C103" s="352" t="s">
        <v>281</v>
      </c>
      <c r="D103" s="357"/>
      <c r="E103" s="357"/>
      <c r="F103" s="357"/>
      <c r="G103" s="357"/>
      <c r="H103" s="358">
        <f>SUM(H95:H102)</f>
        <v>15352.511162800001</v>
      </c>
    </row>
    <row r="104" spans="2:8" ht="12.75" x14ac:dyDescent="0.2">
      <c r="B104" s="495"/>
      <c r="C104" s="353"/>
      <c r="D104" s="268"/>
      <c r="E104" s="268"/>
      <c r="F104" s="268"/>
      <c r="G104" s="268"/>
      <c r="H104" s="303">
        <f>[27]BS!G31</f>
        <v>0</v>
      </c>
    </row>
    <row r="105" spans="2:8" ht="12.75" x14ac:dyDescent="0.2">
      <c r="B105" s="495"/>
      <c r="C105" s="359" t="s">
        <v>233</v>
      </c>
      <c r="D105" s="361"/>
      <c r="E105" s="361"/>
      <c r="F105" s="361"/>
      <c r="G105" s="361"/>
      <c r="H105" s="358">
        <f>H103+H92</f>
        <v>131680.18071568577</v>
      </c>
    </row>
    <row r="106" spans="2:8" ht="12.75" x14ac:dyDescent="0.2">
      <c r="B106" s="495"/>
      <c r="C106" s="360"/>
      <c r="D106" s="268"/>
      <c r="E106" s="268"/>
      <c r="F106" s="268"/>
      <c r="G106" s="268"/>
      <c r="H106" s="303"/>
    </row>
    <row r="107" spans="2:8" ht="12.75" x14ac:dyDescent="0.2">
      <c r="B107" s="495"/>
      <c r="C107" s="352" t="s">
        <v>234</v>
      </c>
      <c r="D107" s="268"/>
      <c r="E107" s="268"/>
      <c r="F107" s="268"/>
      <c r="G107" s="268"/>
      <c r="H107" s="303"/>
    </row>
    <row r="108" spans="2:8" ht="12.75" x14ac:dyDescent="0.2">
      <c r="B108" s="495"/>
      <c r="C108" s="352"/>
      <c r="D108" s="268"/>
      <c r="E108" s="268"/>
      <c r="F108" s="268"/>
      <c r="G108" s="268"/>
      <c r="H108" s="303"/>
    </row>
    <row r="109" spans="2:8" ht="12.75" x14ac:dyDescent="0.2">
      <c r="B109" s="495"/>
      <c r="C109" s="353" t="s">
        <v>268</v>
      </c>
      <c r="D109" s="268"/>
      <c r="E109" s="268"/>
      <c r="F109" s="268"/>
      <c r="G109" s="268"/>
      <c r="H109" s="303">
        <f>[27]BS!G36</f>
        <v>29352.4378</v>
      </c>
    </row>
    <row r="110" spans="2:8" ht="12.75" x14ac:dyDescent="0.2">
      <c r="B110" s="495"/>
      <c r="C110" s="353" t="s">
        <v>269</v>
      </c>
      <c r="D110" s="268"/>
      <c r="E110" s="268"/>
      <c r="F110" s="268"/>
      <c r="G110" s="268"/>
      <c r="H110" s="303">
        <f>[27]BS!G37</f>
        <v>-25750.993785045706</v>
      </c>
    </row>
    <row r="111" spans="2:8" ht="12.75" x14ac:dyDescent="0.2">
      <c r="B111" s="495"/>
      <c r="C111" s="353"/>
      <c r="D111" s="268"/>
      <c r="E111" s="268"/>
      <c r="F111" s="268"/>
      <c r="G111" s="268"/>
      <c r="H111" s="303"/>
    </row>
    <row r="112" spans="2:8" ht="12.75" x14ac:dyDescent="0.2">
      <c r="B112" s="495"/>
      <c r="C112" s="352" t="s">
        <v>270</v>
      </c>
      <c r="D112" s="268"/>
      <c r="E112" s="268"/>
      <c r="F112" s="268"/>
      <c r="G112" s="268"/>
      <c r="H112" s="358">
        <f>SUM(H109:H111)</f>
        <v>3601.4440149542934</v>
      </c>
    </row>
    <row r="113" spans="2:8" ht="12.75" x14ac:dyDescent="0.2">
      <c r="B113" s="495"/>
      <c r="C113" s="353"/>
      <c r="D113" s="268"/>
      <c r="E113" s="268"/>
      <c r="F113" s="268"/>
      <c r="G113" s="268"/>
      <c r="H113" s="303"/>
    </row>
    <row r="114" spans="2:8" ht="12.75" x14ac:dyDescent="0.2">
      <c r="B114" s="495"/>
      <c r="C114" s="352" t="s">
        <v>235</v>
      </c>
      <c r="D114" s="268"/>
      <c r="E114" s="268"/>
      <c r="F114" s="268"/>
      <c r="G114" s="268"/>
      <c r="H114" s="303"/>
    </row>
    <row r="115" spans="2:8" ht="12.75" x14ac:dyDescent="0.15">
      <c r="B115" s="495"/>
      <c r="C115" s="355" t="s">
        <v>271</v>
      </c>
      <c r="D115" s="268"/>
      <c r="E115" s="268"/>
      <c r="F115" s="268"/>
      <c r="G115" s="268"/>
      <c r="H115" s="303"/>
    </row>
    <row r="116" spans="2:8" ht="12.75" x14ac:dyDescent="0.2">
      <c r="B116" s="495"/>
      <c r="C116" s="356" t="s">
        <v>272</v>
      </c>
      <c r="D116" s="268"/>
      <c r="E116" s="268"/>
      <c r="F116" s="268"/>
      <c r="G116" s="268"/>
      <c r="H116" s="303">
        <f>[27]BS!G43</f>
        <v>88050.792881407484</v>
      </c>
    </row>
    <row r="117" spans="2:8" ht="12.75" x14ac:dyDescent="0.2">
      <c r="B117" s="495"/>
      <c r="C117" s="356" t="s">
        <v>273</v>
      </c>
      <c r="D117" s="268"/>
      <c r="E117" s="268"/>
      <c r="F117" s="268"/>
      <c r="G117" s="268"/>
      <c r="H117" s="303">
        <f>[27]BS!G44</f>
        <v>0</v>
      </c>
    </row>
    <row r="118" spans="2:8" ht="12.75" x14ac:dyDescent="0.2">
      <c r="B118" s="495"/>
      <c r="C118" s="353" t="s">
        <v>274</v>
      </c>
      <c r="D118" s="268"/>
      <c r="E118" s="268"/>
      <c r="F118" s="268"/>
      <c r="G118" s="268"/>
      <c r="H118" s="303">
        <f>[27]BS!G45</f>
        <v>531.38761</v>
      </c>
    </row>
    <row r="119" spans="2:8" ht="12.75" x14ac:dyDescent="0.2">
      <c r="B119" s="495"/>
      <c r="C119" s="352" t="s">
        <v>282</v>
      </c>
      <c r="D119" s="268"/>
      <c r="E119" s="268"/>
      <c r="F119" s="268"/>
      <c r="G119" s="268"/>
      <c r="H119" s="358">
        <f>SUM(H116:H118)</f>
        <v>88582.180491407489</v>
      </c>
    </row>
    <row r="120" spans="2:8" ht="12.75" x14ac:dyDescent="0.2">
      <c r="B120" s="495"/>
      <c r="C120" s="353"/>
      <c r="D120" s="268"/>
      <c r="E120" s="268"/>
      <c r="F120" s="268"/>
      <c r="G120" s="268"/>
      <c r="H120" s="303"/>
    </row>
    <row r="121" spans="2:8" ht="12.75" x14ac:dyDescent="0.2">
      <c r="B121" s="495"/>
      <c r="C121" s="352" t="s">
        <v>236</v>
      </c>
      <c r="D121" s="268"/>
      <c r="E121" s="268"/>
      <c r="F121" s="268"/>
      <c r="G121" s="268"/>
      <c r="H121" s="303"/>
    </row>
    <row r="122" spans="2:8" ht="12.75" x14ac:dyDescent="0.15">
      <c r="B122" s="495"/>
      <c r="C122" s="355" t="s">
        <v>271</v>
      </c>
      <c r="D122" s="268"/>
      <c r="E122" s="268"/>
      <c r="F122" s="268"/>
      <c r="G122" s="268"/>
      <c r="H122" s="303"/>
    </row>
    <row r="123" spans="2:8" ht="12.75" x14ac:dyDescent="0.2">
      <c r="B123" s="495"/>
      <c r="C123" s="356" t="s">
        <v>275</v>
      </c>
      <c r="D123" s="268"/>
      <c r="E123" s="268"/>
      <c r="F123" s="268"/>
      <c r="G123" s="268"/>
      <c r="H123" s="303">
        <f>[27]BS!G49</f>
        <v>3810.6650465999996</v>
      </c>
    </row>
    <row r="124" spans="2:8" ht="12.75" x14ac:dyDescent="0.2">
      <c r="B124" s="495"/>
      <c r="C124" s="356" t="s">
        <v>276</v>
      </c>
      <c r="D124" s="268"/>
      <c r="E124" s="268"/>
      <c r="F124" s="268"/>
      <c r="G124" s="268"/>
      <c r="H124" s="303">
        <f>[27]BS!G50</f>
        <v>12547</v>
      </c>
    </row>
    <row r="125" spans="2:8" ht="12.75" x14ac:dyDescent="0.2">
      <c r="B125" s="495"/>
      <c r="C125" s="356" t="s">
        <v>273</v>
      </c>
      <c r="D125" s="268"/>
      <c r="E125" s="268"/>
      <c r="F125" s="268"/>
      <c r="G125" s="268"/>
      <c r="H125" s="303">
        <f>[27]BS!G51</f>
        <v>17683.879347630551</v>
      </c>
    </row>
    <row r="126" spans="2:8" ht="12.75" x14ac:dyDescent="0.2">
      <c r="B126" s="495"/>
      <c r="C126" s="353" t="s">
        <v>277</v>
      </c>
      <c r="D126" s="268"/>
      <c r="E126" s="268"/>
      <c r="F126" s="268"/>
      <c r="G126" s="268"/>
      <c r="H126" s="303">
        <f>[27]BS!G52</f>
        <v>5356.9202293000008</v>
      </c>
    </row>
    <row r="127" spans="2:8" ht="12.75" x14ac:dyDescent="0.2">
      <c r="B127" s="495"/>
      <c r="C127" s="353" t="s">
        <v>278</v>
      </c>
      <c r="D127" s="268"/>
      <c r="E127" s="268"/>
      <c r="F127" s="268"/>
      <c r="G127" s="268"/>
      <c r="H127" s="303">
        <f>[27]BS!G53</f>
        <v>98.381799999999998</v>
      </c>
    </row>
    <row r="128" spans="2:8" ht="12.75" x14ac:dyDescent="0.2">
      <c r="B128" s="495"/>
      <c r="C128" s="352" t="s">
        <v>283</v>
      </c>
      <c r="D128" s="268"/>
      <c r="E128" s="268"/>
      <c r="F128" s="268"/>
      <c r="G128" s="268"/>
      <c r="H128" s="358">
        <f>SUM(H123:H127)</f>
        <v>39496.846423530551</v>
      </c>
    </row>
    <row r="129" spans="2:11" ht="12.75" x14ac:dyDescent="0.2">
      <c r="B129" s="495"/>
      <c r="C129" s="353"/>
      <c r="D129" s="268"/>
      <c r="E129" s="268"/>
      <c r="F129" s="268"/>
      <c r="G129" s="268"/>
      <c r="H129" s="303"/>
    </row>
    <row r="130" spans="2:11" ht="12.75" x14ac:dyDescent="0.2">
      <c r="B130" s="495"/>
      <c r="C130" s="352"/>
      <c r="D130" s="268"/>
      <c r="E130" s="268"/>
      <c r="F130" s="268"/>
      <c r="G130" s="268"/>
      <c r="H130" s="303"/>
    </row>
    <row r="131" spans="2:11" ht="13.5" thickBot="1" x14ac:dyDescent="0.25">
      <c r="B131" s="496"/>
      <c r="C131" s="497" t="s">
        <v>279</v>
      </c>
      <c r="D131" s="498"/>
      <c r="E131" s="498"/>
      <c r="F131" s="498"/>
      <c r="G131" s="498"/>
      <c r="H131" s="499">
        <f>H128+H119+H112</f>
        <v>131680.47092989233</v>
      </c>
    </row>
    <row r="132" spans="2:11" x14ac:dyDescent="0.15">
      <c r="B132" s="302"/>
    </row>
    <row r="133" spans="2:11" x14ac:dyDescent="0.15">
      <c r="B133" s="302"/>
      <c r="I133" s="335">
        <f>H131-H105</f>
        <v>0.2902142065577209</v>
      </c>
      <c r="J133" s="379">
        <f>'[27]Deferred Tax'!$B$64</f>
        <v>1005.8654694742687</v>
      </c>
      <c r="K133" s="379">
        <f>J133-I133</f>
        <v>1005.575255267711</v>
      </c>
    </row>
    <row r="134" spans="2:11" x14ac:dyDescent="0.15">
      <c r="B134" s="302"/>
      <c r="I134" s="335"/>
      <c r="J134" s="379"/>
      <c r="K134" s="379"/>
    </row>
    <row r="135" spans="2:11" ht="15" x14ac:dyDescent="0.15">
      <c r="B135" s="302"/>
      <c r="H135" s="376"/>
    </row>
    <row r="136" spans="2:11" ht="15" x14ac:dyDescent="0.25">
      <c r="B136" s="302"/>
      <c r="C136" s="377" t="s">
        <v>250</v>
      </c>
      <c r="H136" s="491" t="s">
        <v>249</v>
      </c>
    </row>
    <row r="137" spans="2:11" x14ac:dyDescent="0.15">
      <c r="B137" s="302"/>
      <c r="C137" s="351">
        <v>42714</v>
      </c>
      <c r="H137" s="487" t="s">
        <v>287</v>
      </c>
    </row>
    <row r="138" spans="2:11" x14ac:dyDescent="0.15">
      <c r="B138" s="302"/>
    </row>
    <row r="139" spans="2:11" x14ac:dyDescent="0.15">
      <c r="B139" s="302"/>
    </row>
    <row r="140" spans="2:11" x14ac:dyDescent="0.15">
      <c r="B140" s="302"/>
    </row>
    <row r="141" spans="2:11" x14ac:dyDescent="0.15">
      <c r="B141" s="302"/>
    </row>
    <row r="142" spans="2:11" x14ac:dyDescent="0.15">
      <c r="B142" s="302"/>
    </row>
    <row r="143" spans="2:11" x14ac:dyDescent="0.15">
      <c r="B143" s="302"/>
    </row>
    <row r="144" spans="2:11" x14ac:dyDescent="0.15">
      <c r="B144" s="302"/>
    </row>
    <row r="145" spans="2:8" x14ac:dyDescent="0.15">
      <c r="B145" s="302"/>
    </row>
    <row r="146" spans="2:8" x14ac:dyDescent="0.15">
      <c r="B146" s="302"/>
    </row>
    <row r="147" spans="2:8" x14ac:dyDescent="0.15">
      <c r="B147" s="302"/>
    </row>
    <row r="148" spans="2:8" x14ac:dyDescent="0.15">
      <c r="B148" s="302"/>
    </row>
    <row r="149" spans="2:8" x14ac:dyDescent="0.15">
      <c r="B149" s="302"/>
    </row>
    <row r="150" spans="2:8" x14ac:dyDescent="0.15">
      <c r="B150" s="302"/>
    </row>
    <row r="151" spans="2:8" x14ac:dyDescent="0.15">
      <c r="B151" s="302"/>
    </row>
    <row r="152" spans="2:8" x14ac:dyDescent="0.15">
      <c r="B152" s="302"/>
    </row>
    <row r="154" spans="2:8" x14ac:dyDescent="0.15">
      <c r="B154" s="374"/>
      <c r="C154" s="374"/>
      <c r="D154" s="374"/>
      <c r="E154" s="374"/>
      <c r="F154" s="374"/>
      <c r="G154" s="374"/>
      <c r="H154" s="336"/>
    </row>
    <row r="155" spans="2:8" x14ac:dyDescent="0.15">
      <c r="C155" s="302" t="s">
        <v>215</v>
      </c>
      <c r="H155" s="337" t="s">
        <v>216</v>
      </c>
    </row>
    <row r="156" spans="2:8" x14ac:dyDescent="0.15">
      <c r="C156" s="326">
        <v>42626</v>
      </c>
      <c r="H156" s="338" t="s">
        <v>217</v>
      </c>
    </row>
  </sheetData>
  <mergeCells count="36">
    <mergeCell ref="F66:H66"/>
    <mergeCell ref="B65:E65"/>
    <mergeCell ref="F65:G65"/>
    <mergeCell ref="B63:H63"/>
    <mergeCell ref="B62:H62"/>
    <mergeCell ref="B78:H78"/>
    <mergeCell ref="D7:F7"/>
    <mergeCell ref="D9:H9"/>
    <mergeCell ref="G7:H7"/>
    <mergeCell ref="B43:C43"/>
    <mergeCell ref="B59:H59"/>
    <mergeCell ref="B60:H60"/>
    <mergeCell ref="B61:H61"/>
    <mergeCell ref="B41:C41"/>
    <mergeCell ref="B44:C44"/>
    <mergeCell ref="B45:C45"/>
    <mergeCell ref="B46:C46"/>
    <mergeCell ref="B50:C50"/>
    <mergeCell ref="B57:H58"/>
    <mergeCell ref="B31:C31"/>
    <mergeCell ref="B32:C32"/>
    <mergeCell ref="B33:C33"/>
    <mergeCell ref="B34:C34"/>
    <mergeCell ref="B38:C38"/>
    <mergeCell ref="B40:C40"/>
    <mergeCell ref="B9:C9"/>
    <mergeCell ref="B14:C14"/>
    <mergeCell ref="B16:C16"/>
    <mergeCell ref="B28:C28"/>
    <mergeCell ref="B30:C30"/>
    <mergeCell ref="B7:C7"/>
    <mergeCell ref="C2:H2"/>
    <mergeCell ref="C3:H3"/>
    <mergeCell ref="C4:H4"/>
    <mergeCell ref="C5:H5"/>
    <mergeCell ref="A6:C6"/>
  </mergeCells>
  <printOptions horizontalCentered="1"/>
  <pageMargins left="0.7" right="0.7" top="0.75" bottom="0.75" header="0.3" footer="0.3"/>
  <pageSetup paperSize="9" scale="64" orientation="portrait" r:id="rId1"/>
  <rowBreaks count="1" manualBreakCount="1">
    <brk id="6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topLeftCell="A21" workbookViewId="0">
      <selection activeCell="K37" sqref="K37"/>
    </sheetView>
  </sheetViews>
  <sheetFormatPr defaultRowHeight="15" x14ac:dyDescent="0.25"/>
  <cols>
    <col min="3" max="3" width="30.5703125" bestFit="1" customWidth="1"/>
    <col min="5" max="8" width="0" hidden="1" customWidth="1"/>
    <col min="9" max="9" width="9.7109375" hidden="1" customWidth="1"/>
    <col min="10" max="10" width="15.42578125" style="144" customWidth="1"/>
    <col min="11" max="11" width="20.5703125" style="144" customWidth="1"/>
  </cols>
  <sheetData>
    <row r="1" spans="1:13" ht="15.75" thickBot="1" x14ac:dyDescent="0.3">
      <c r="A1" s="1"/>
      <c r="B1" s="1"/>
      <c r="C1" s="1"/>
      <c r="D1" s="1"/>
      <c r="E1" s="1"/>
      <c r="F1" s="1"/>
      <c r="G1" s="1"/>
      <c r="H1" s="1"/>
      <c r="I1" s="1"/>
    </row>
    <row r="2" spans="1:13" ht="15.75" x14ac:dyDescent="0.25">
      <c r="A2" s="2"/>
      <c r="B2" s="3"/>
      <c r="C2" s="463" t="s">
        <v>0</v>
      </c>
      <c r="D2" s="464"/>
      <c r="E2" s="464"/>
      <c r="F2" s="464"/>
      <c r="G2" s="464"/>
      <c r="H2" s="464"/>
      <c r="I2" s="465"/>
    </row>
    <row r="3" spans="1:13" x14ac:dyDescent="0.25">
      <c r="A3" s="2"/>
      <c r="B3" s="4"/>
      <c r="C3" s="466" t="s">
        <v>1</v>
      </c>
      <c r="D3" s="467"/>
      <c r="E3" s="467"/>
      <c r="F3" s="467"/>
      <c r="G3" s="467"/>
      <c r="H3" s="467"/>
      <c r="I3" s="468"/>
    </row>
    <row r="4" spans="1:13" x14ac:dyDescent="0.25">
      <c r="A4" s="2"/>
      <c r="B4" s="4"/>
      <c r="C4" s="466" t="s">
        <v>2</v>
      </c>
      <c r="D4" s="467"/>
      <c r="E4" s="467"/>
      <c r="F4" s="467"/>
      <c r="G4" s="467"/>
      <c r="H4" s="467"/>
      <c r="I4" s="468"/>
    </row>
    <row r="5" spans="1:13" ht="15.75" thickBot="1" x14ac:dyDescent="0.3">
      <c r="A5" s="2"/>
      <c r="B5" s="5"/>
      <c r="C5" s="469" t="s">
        <v>3</v>
      </c>
      <c r="D5" s="470"/>
      <c r="E5" s="470"/>
      <c r="F5" s="470"/>
      <c r="G5" s="470"/>
      <c r="H5" s="470"/>
      <c r="I5" s="471"/>
    </row>
    <row r="6" spans="1:13" ht="15.75" thickBot="1" x14ac:dyDescent="0.3">
      <c r="A6" s="472" t="s">
        <v>4</v>
      </c>
      <c r="B6" s="473"/>
      <c r="C6" s="473"/>
      <c r="D6" s="6"/>
      <c r="E6" s="6"/>
      <c r="F6" s="6"/>
      <c r="G6" s="6"/>
      <c r="H6" s="6"/>
      <c r="I6" s="7" t="s">
        <v>5</v>
      </c>
    </row>
    <row r="7" spans="1:13" ht="24" thickBot="1" x14ac:dyDescent="0.3">
      <c r="A7" s="8" t="s">
        <v>6</v>
      </c>
      <c r="B7" s="446" t="s">
        <v>7</v>
      </c>
      <c r="C7" s="447"/>
      <c r="D7" s="474" t="s">
        <v>8</v>
      </c>
      <c r="E7" s="475"/>
      <c r="F7" s="476"/>
      <c r="G7" s="477" t="s">
        <v>9</v>
      </c>
      <c r="H7" s="478"/>
      <c r="I7" s="9" t="s">
        <v>10</v>
      </c>
      <c r="J7" s="145"/>
      <c r="K7" s="145"/>
    </row>
    <row r="8" spans="1:13" ht="30.75" thickBot="1" x14ac:dyDescent="0.3">
      <c r="A8" s="10"/>
      <c r="B8" s="11"/>
      <c r="C8" s="12"/>
      <c r="D8" s="13" t="s">
        <v>11</v>
      </c>
      <c r="E8" s="14" t="s">
        <v>12</v>
      </c>
      <c r="F8" s="14" t="s">
        <v>13</v>
      </c>
      <c r="G8" s="14" t="s">
        <v>12</v>
      </c>
      <c r="H8" s="14" t="s">
        <v>14</v>
      </c>
      <c r="I8" s="15" t="s">
        <v>14</v>
      </c>
      <c r="J8" s="146" t="s">
        <v>113</v>
      </c>
      <c r="K8" s="147" t="s">
        <v>114</v>
      </c>
      <c r="L8" s="327">
        <v>42185</v>
      </c>
      <c r="M8" t="s">
        <v>247</v>
      </c>
    </row>
    <row r="9" spans="1:13" ht="15.75" thickBot="1" x14ac:dyDescent="0.3">
      <c r="A9" s="16"/>
      <c r="B9" s="453"/>
      <c r="C9" s="454"/>
      <c r="D9" s="479" t="s">
        <v>15</v>
      </c>
      <c r="E9" s="480"/>
      <c r="F9" s="481"/>
      <c r="G9" s="457" t="s">
        <v>16</v>
      </c>
      <c r="H9" s="482"/>
      <c r="I9" s="17" t="s">
        <v>16</v>
      </c>
      <c r="J9" s="148"/>
      <c r="K9" s="149"/>
    </row>
    <row r="10" spans="1:13" x14ac:dyDescent="0.25">
      <c r="A10" s="18"/>
      <c r="B10" s="19"/>
      <c r="C10" s="20"/>
      <c r="D10" s="20"/>
      <c r="E10" s="20"/>
      <c r="F10" s="21"/>
      <c r="G10" s="20"/>
      <c r="H10" s="22"/>
      <c r="I10" s="22"/>
      <c r="J10" s="150"/>
      <c r="K10" s="150"/>
    </row>
    <row r="11" spans="1:13" x14ac:dyDescent="0.25">
      <c r="A11" s="23">
        <v>1</v>
      </c>
      <c r="B11" s="24" t="s">
        <v>17</v>
      </c>
      <c r="C11" s="25"/>
      <c r="D11" s="25"/>
      <c r="E11" s="25"/>
      <c r="F11" s="26"/>
      <c r="G11" s="25"/>
      <c r="H11" s="27"/>
      <c r="I11" s="27"/>
      <c r="J11" s="151"/>
      <c r="K11" s="151"/>
    </row>
    <row r="12" spans="1:13" x14ac:dyDescent="0.25">
      <c r="A12" s="28"/>
      <c r="B12" s="28" t="s">
        <v>18</v>
      </c>
      <c r="C12" s="29" t="s">
        <v>19</v>
      </c>
      <c r="D12" s="30">
        <f>+'[28]P&amp;L Printed in Rs.Lacs'!D7</f>
        <v>11064.9146196</v>
      </c>
      <c r="E12" s="31">
        <v>12648</v>
      </c>
      <c r="F12" s="32">
        <v>0</v>
      </c>
      <c r="G12" s="30">
        <v>27802</v>
      </c>
      <c r="H12" s="31">
        <v>0</v>
      </c>
      <c r="I12" s="31">
        <v>0</v>
      </c>
      <c r="J12" s="151">
        <f>'Adjustment-2015'!C3/100000</f>
        <v>1839.98947</v>
      </c>
      <c r="K12" s="151">
        <f>D12+J12</f>
        <v>12904.904089600001</v>
      </c>
      <c r="L12">
        <v>14592</v>
      </c>
      <c r="M12" s="203">
        <f>K12+L12</f>
        <v>27496.904089600001</v>
      </c>
    </row>
    <row r="13" spans="1:13" x14ac:dyDescent="0.25">
      <c r="A13" s="28"/>
      <c r="B13" s="28"/>
      <c r="C13" s="33" t="s">
        <v>20</v>
      </c>
      <c r="D13" s="30"/>
      <c r="E13" s="31"/>
      <c r="F13" s="32"/>
      <c r="G13" s="30"/>
      <c r="H13" s="31">
        <v>0</v>
      </c>
      <c r="I13" s="31">
        <v>0</v>
      </c>
      <c r="J13" s="151"/>
      <c r="K13" s="151">
        <f t="shared" ref="K13:K14" si="0">D13+J13</f>
        <v>0</v>
      </c>
    </row>
    <row r="14" spans="1:13" x14ac:dyDescent="0.25">
      <c r="A14" s="28"/>
      <c r="B14" s="28" t="s">
        <v>21</v>
      </c>
      <c r="C14" s="33" t="s">
        <v>22</v>
      </c>
      <c r="D14" s="30">
        <f>+G14-E14</f>
        <v>0</v>
      </c>
      <c r="E14" s="31">
        <v>0</v>
      </c>
      <c r="F14" s="32">
        <v>0</v>
      </c>
      <c r="G14" s="30">
        <v>0</v>
      </c>
      <c r="H14" s="31">
        <v>0</v>
      </c>
      <c r="I14" s="31">
        <v>0</v>
      </c>
      <c r="J14" s="151"/>
      <c r="K14" s="151">
        <f t="shared" si="0"/>
        <v>0</v>
      </c>
    </row>
    <row r="15" spans="1:13" x14ac:dyDescent="0.25">
      <c r="A15" s="28"/>
      <c r="B15" s="483" t="s">
        <v>23</v>
      </c>
      <c r="C15" s="484"/>
      <c r="D15" s="34">
        <f t="shared" ref="D15:L15" si="1">SUM(D12:D14)</f>
        <v>11064.9146196</v>
      </c>
      <c r="E15" s="34">
        <f t="shared" si="1"/>
        <v>12648</v>
      </c>
      <c r="F15" s="35">
        <f t="shared" si="1"/>
        <v>0</v>
      </c>
      <c r="G15" s="34">
        <f t="shared" si="1"/>
        <v>27802</v>
      </c>
      <c r="H15" s="34">
        <f t="shared" si="1"/>
        <v>0</v>
      </c>
      <c r="I15" s="34">
        <f t="shared" si="1"/>
        <v>0</v>
      </c>
      <c r="J15" s="152">
        <f t="shared" si="1"/>
        <v>1839.98947</v>
      </c>
      <c r="K15" s="152">
        <f t="shared" si="1"/>
        <v>12904.904089600001</v>
      </c>
      <c r="L15" s="152">
        <f t="shared" si="1"/>
        <v>14592</v>
      </c>
      <c r="M15" s="203">
        <f>K15+L15</f>
        <v>27496.904089600001</v>
      </c>
    </row>
    <row r="16" spans="1:13" x14ac:dyDescent="0.25">
      <c r="A16" s="28"/>
      <c r="B16" s="28"/>
      <c r="C16" s="25"/>
      <c r="D16" s="36"/>
      <c r="E16" s="37"/>
      <c r="F16" s="38"/>
      <c r="G16" s="36"/>
      <c r="H16" s="39"/>
      <c r="I16" s="39"/>
      <c r="J16" s="151"/>
      <c r="K16" s="151"/>
    </row>
    <row r="17" spans="1:13" x14ac:dyDescent="0.25">
      <c r="A17" s="23">
        <v>2</v>
      </c>
      <c r="B17" s="483" t="s">
        <v>24</v>
      </c>
      <c r="C17" s="484"/>
      <c r="D17" s="36"/>
      <c r="E17" s="37"/>
      <c r="F17" s="38"/>
      <c r="G17" s="36"/>
      <c r="H17" s="40"/>
      <c r="I17" s="40"/>
      <c r="J17" s="151"/>
      <c r="K17" s="151"/>
    </row>
    <row r="18" spans="1:13" x14ac:dyDescent="0.25">
      <c r="A18" s="28"/>
      <c r="B18" s="28" t="s">
        <v>18</v>
      </c>
      <c r="C18" s="25" t="s">
        <v>25</v>
      </c>
      <c r="D18" s="30">
        <f>+'[28]P&amp;L Printed in Rs.Lacs'!D11</f>
        <v>1623.0327434000001</v>
      </c>
      <c r="E18" s="31">
        <v>1512</v>
      </c>
      <c r="F18" s="32">
        <v>0</v>
      </c>
      <c r="G18" s="30">
        <v>3308</v>
      </c>
      <c r="H18" s="31">
        <v>0</v>
      </c>
      <c r="I18" s="31">
        <v>0</v>
      </c>
      <c r="J18" s="151">
        <f>'Adjustment-2015'!D4/100000</f>
        <v>1839.98947</v>
      </c>
      <c r="K18" s="151">
        <f t="shared" ref="K18:K26" si="2">D18+J18</f>
        <v>3463.0222134000001</v>
      </c>
      <c r="L18">
        <v>3456</v>
      </c>
      <c r="M18" s="203">
        <f>K18+L18</f>
        <v>6919.0222133999996</v>
      </c>
    </row>
    <row r="19" spans="1:13" x14ac:dyDescent="0.25">
      <c r="A19" s="28"/>
      <c r="B19" s="28" t="s">
        <v>21</v>
      </c>
      <c r="C19" s="25" t="s">
        <v>26</v>
      </c>
      <c r="D19" s="30">
        <v>0</v>
      </c>
      <c r="E19" s="31">
        <v>0</v>
      </c>
      <c r="F19" s="32">
        <v>0</v>
      </c>
      <c r="G19" s="30">
        <v>0</v>
      </c>
      <c r="H19" s="31">
        <v>0</v>
      </c>
      <c r="I19" s="31">
        <v>0</v>
      </c>
      <c r="J19" s="151"/>
      <c r="K19" s="151">
        <f t="shared" si="2"/>
        <v>0</v>
      </c>
      <c r="M19" s="203">
        <f t="shared" ref="M19:M26" si="3">K19+L19</f>
        <v>0</v>
      </c>
    </row>
    <row r="20" spans="1:13" x14ac:dyDescent="0.25">
      <c r="A20" s="28"/>
      <c r="B20" s="28" t="s">
        <v>27</v>
      </c>
      <c r="C20" s="25" t="s">
        <v>28</v>
      </c>
      <c r="D20" s="30"/>
      <c r="E20" s="31"/>
      <c r="F20" s="32"/>
      <c r="G20" s="30"/>
      <c r="H20" s="31"/>
      <c r="I20" s="31"/>
      <c r="J20" s="151"/>
      <c r="K20" s="151">
        <f t="shared" si="2"/>
        <v>0</v>
      </c>
      <c r="M20" s="203">
        <f t="shared" si="3"/>
        <v>0</v>
      </c>
    </row>
    <row r="21" spans="1:13" x14ac:dyDescent="0.25">
      <c r="A21" s="28"/>
      <c r="B21" s="28"/>
      <c r="C21" s="25" t="s">
        <v>29</v>
      </c>
      <c r="D21" s="41">
        <f>+'[28]P&amp;L Printed in Rs.Lacs'!D12</f>
        <v>-209.28543339999968</v>
      </c>
      <c r="E21" s="27">
        <v>510</v>
      </c>
      <c r="F21" s="32">
        <v>0</v>
      </c>
      <c r="G21" s="42">
        <v>103</v>
      </c>
      <c r="H21" s="31">
        <v>0</v>
      </c>
      <c r="I21" s="31">
        <v>0</v>
      </c>
      <c r="J21" s="151"/>
      <c r="K21" s="151">
        <f t="shared" si="2"/>
        <v>-209.28543339999968</v>
      </c>
      <c r="L21">
        <v>510</v>
      </c>
      <c r="M21" s="203">
        <f t="shared" si="3"/>
        <v>300.71456660000035</v>
      </c>
    </row>
    <row r="22" spans="1:13" x14ac:dyDescent="0.25">
      <c r="A22" s="28"/>
      <c r="B22" s="28" t="s">
        <v>30</v>
      </c>
      <c r="C22" s="25" t="s">
        <v>31</v>
      </c>
      <c r="D22" s="30">
        <f>+'[28]P&amp;L Printed in Rs.Lacs'!D13</f>
        <v>539.25863949999996</v>
      </c>
      <c r="E22" s="31">
        <v>577</v>
      </c>
      <c r="F22" s="32">
        <v>132</v>
      </c>
      <c r="G22" s="30">
        <v>1677</v>
      </c>
      <c r="H22" s="31">
        <v>354</v>
      </c>
      <c r="I22" s="31">
        <v>354</v>
      </c>
      <c r="J22" s="154">
        <v>0</v>
      </c>
      <c r="K22" s="151">
        <f t="shared" si="2"/>
        <v>539.25863949999996</v>
      </c>
      <c r="L22">
        <f>591+4</f>
        <v>595</v>
      </c>
      <c r="M22" s="203">
        <f>K22+L22-18</f>
        <v>1116.2586394999998</v>
      </c>
    </row>
    <row r="23" spans="1:13" x14ac:dyDescent="0.25">
      <c r="A23" s="28"/>
      <c r="B23" s="28" t="s">
        <v>32</v>
      </c>
      <c r="C23" s="29" t="s">
        <v>33</v>
      </c>
      <c r="D23" s="30">
        <f>+'[28]P&amp;L Printed in Rs.Lacs'!D15</f>
        <v>964.09962600000006</v>
      </c>
      <c r="E23" s="31">
        <v>972</v>
      </c>
      <c r="F23" s="32">
        <v>45</v>
      </c>
      <c r="G23" s="30">
        <v>2519</v>
      </c>
      <c r="H23" s="31">
        <v>249</v>
      </c>
      <c r="I23" s="31">
        <f>+'[29]P&amp;L Printed in Rs.Lacs'!D15</f>
        <v>249.4244544</v>
      </c>
      <c r="J23" s="151">
        <f>'Adjustment-2015'!C6/100000</f>
        <v>40.076180000000001</v>
      </c>
      <c r="K23" s="151">
        <f t="shared" si="2"/>
        <v>1004.1758060000001</v>
      </c>
      <c r="L23">
        <v>1012</v>
      </c>
      <c r="M23" s="203">
        <f t="shared" si="3"/>
        <v>2016.1758060000002</v>
      </c>
    </row>
    <row r="24" spans="1:13" x14ac:dyDescent="0.25">
      <c r="A24" s="28"/>
      <c r="B24" s="28" t="s">
        <v>34</v>
      </c>
      <c r="C24" s="43" t="s">
        <v>35</v>
      </c>
      <c r="D24" s="30">
        <f>+'[28]P&amp;L Printed in Rs.Lacs'!D16</f>
        <v>3536.6405736000006</v>
      </c>
      <c r="E24" s="31">
        <v>3862</v>
      </c>
      <c r="F24" s="32">
        <v>27</v>
      </c>
      <c r="G24" s="30">
        <v>9029</v>
      </c>
      <c r="H24" s="31">
        <v>116</v>
      </c>
      <c r="I24" s="31">
        <v>116</v>
      </c>
      <c r="J24" s="151"/>
      <c r="K24" s="151">
        <f t="shared" si="2"/>
        <v>3536.6405736000006</v>
      </c>
      <c r="L24">
        <v>3862</v>
      </c>
      <c r="M24" s="203">
        <f t="shared" si="3"/>
        <v>7398.6405736000006</v>
      </c>
    </row>
    <row r="25" spans="1:13" x14ac:dyDescent="0.25">
      <c r="A25" s="28"/>
      <c r="B25" s="28" t="s">
        <v>36</v>
      </c>
      <c r="C25" s="43" t="s">
        <v>37</v>
      </c>
      <c r="D25" s="30">
        <f>+'[28]P&amp;L Printed in Rs.Lacs'!D17</f>
        <v>3209.59429</v>
      </c>
      <c r="E25" s="31">
        <v>3455</v>
      </c>
      <c r="F25" s="32">
        <v>0</v>
      </c>
      <c r="G25" s="30">
        <v>8029</v>
      </c>
      <c r="H25" s="31">
        <v>0</v>
      </c>
      <c r="I25" s="31">
        <v>0</v>
      </c>
      <c r="J25" s="151"/>
      <c r="K25" s="151">
        <f t="shared" si="2"/>
        <v>3209.59429</v>
      </c>
      <c r="L25">
        <v>3455</v>
      </c>
      <c r="M25" s="203">
        <f t="shared" si="3"/>
        <v>6664.59429</v>
      </c>
    </row>
    <row r="26" spans="1:13" x14ac:dyDescent="0.25">
      <c r="A26" s="28"/>
      <c r="B26" s="28" t="s">
        <v>38</v>
      </c>
      <c r="C26" s="25" t="s">
        <v>39</v>
      </c>
      <c r="D26" s="30">
        <f>+'[28]P&amp;L Printed in Rs.Lacs'!D18</f>
        <v>996.43071799999962</v>
      </c>
      <c r="E26" s="31">
        <v>1239</v>
      </c>
      <c r="F26" s="32">
        <v>147</v>
      </c>
      <c r="G26" s="30">
        <v>3235</v>
      </c>
      <c r="H26" s="31">
        <v>1015</v>
      </c>
      <c r="I26" s="31">
        <v>1015</v>
      </c>
      <c r="J26" s="151"/>
      <c r="K26" s="151">
        <f t="shared" si="2"/>
        <v>996.43071799999962</v>
      </c>
      <c r="L26">
        <v>1239</v>
      </c>
      <c r="M26" s="203">
        <f t="shared" si="3"/>
        <v>2235.4307179999996</v>
      </c>
    </row>
    <row r="27" spans="1:13" x14ac:dyDescent="0.25">
      <c r="A27" s="28"/>
      <c r="B27" s="24" t="s">
        <v>40</v>
      </c>
      <c r="C27" s="25"/>
      <c r="D27" s="44">
        <f>SUM(D18:D26)</f>
        <v>10659.7711571</v>
      </c>
      <c r="E27" s="34">
        <f t="shared" ref="E27:I27" si="4">SUM(E18:E26)</f>
        <v>12127</v>
      </c>
      <c r="F27" s="35">
        <f t="shared" si="4"/>
        <v>351</v>
      </c>
      <c r="G27" s="34">
        <f t="shared" si="4"/>
        <v>27900</v>
      </c>
      <c r="H27" s="34">
        <f t="shared" si="4"/>
        <v>1734</v>
      </c>
      <c r="I27" s="34">
        <f t="shared" si="4"/>
        <v>1734.4244544000001</v>
      </c>
      <c r="J27" s="152">
        <f>SUM(J18:J26)</f>
        <v>1880.06565</v>
      </c>
      <c r="K27" s="35">
        <f>SUM(K18:K26)-1</f>
        <v>12538.8368071</v>
      </c>
      <c r="L27" s="35">
        <f>SUM(L18:L26)</f>
        <v>14129</v>
      </c>
      <c r="M27" s="328">
        <f>K27+L27</f>
        <v>26667.8368071</v>
      </c>
    </row>
    <row r="28" spans="1:13" x14ac:dyDescent="0.25">
      <c r="A28" s="28"/>
      <c r="B28" s="24"/>
      <c r="C28" s="25"/>
      <c r="D28" s="45"/>
      <c r="E28" s="37"/>
      <c r="F28" s="38"/>
      <c r="G28" s="36"/>
      <c r="H28" s="40"/>
      <c r="I28" s="40"/>
      <c r="J28" s="151"/>
      <c r="K28" s="151"/>
    </row>
    <row r="29" spans="1:13" x14ac:dyDescent="0.25">
      <c r="A29" s="23">
        <v>3</v>
      </c>
      <c r="B29" s="24" t="s">
        <v>41</v>
      </c>
      <c r="C29" s="25"/>
      <c r="D29" s="36"/>
      <c r="E29" s="37"/>
      <c r="F29" s="38"/>
      <c r="G29" s="36"/>
      <c r="H29" s="40"/>
      <c r="I29" s="40"/>
      <c r="J29" s="151"/>
      <c r="K29" s="151"/>
    </row>
    <row r="30" spans="1:13" x14ac:dyDescent="0.25">
      <c r="A30" s="23"/>
      <c r="B30" s="46" t="s">
        <v>42</v>
      </c>
      <c r="C30" s="25"/>
      <c r="D30" s="36"/>
      <c r="E30" s="37"/>
      <c r="F30" s="38"/>
      <c r="G30" s="36"/>
      <c r="H30" s="40"/>
      <c r="I30" s="40"/>
      <c r="J30" s="151"/>
      <c r="K30" s="151"/>
    </row>
    <row r="31" spans="1:13" x14ac:dyDescent="0.25">
      <c r="A31" s="23"/>
      <c r="B31" s="46" t="s">
        <v>43</v>
      </c>
      <c r="C31" s="43"/>
      <c r="D31" s="30">
        <f t="shared" ref="D31:I31" si="5">+D15-D27</f>
        <v>405.14346250000017</v>
      </c>
      <c r="E31" s="47">
        <f t="shared" si="5"/>
        <v>521</v>
      </c>
      <c r="F31" s="48">
        <f t="shared" si="5"/>
        <v>-351</v>
      </c>
      <c r="G31" s="49">
        <f t="shared" si="5"/>
        <v>-98</v>
      </c>
      <c r="H31" s="27">
        <f t="shared" si="5"/>
        <v>-1734</v>
      </c>
      <c r="I31" s="27">
        <f t="shared" si="5"/>
        <v>-1734.4244544000001</v>
      </c>
      <c r="J31" s="153">
        <f>J15-J27</f>
        <v>-40.076180000000022</v>
      </c>
      <c r="K31" s="153">
        <f>K15-K27</f>
        <v>366.06728250000015</v>
      </c>
      <c r="L31" s="153">
        <f>L15-L27</f>
        <v>463</v>
      </c>
      <c r="M31" s="328">
        <f t="shared" ref="M31:M57" si="6">K31+L31</f>
        <v>829.06728250000015</v>
      </c>
    </row>
    <row r="32" spans="1:13" x14ac:dyDescent="0.25">
      <c r="A32" s="28">
        <v>4</v>
      </c>
      <c r="B32" s="50" t="s">
        <v>44</v>
      </c>
      <c r="C32" s="25"/>
      <c r="D32" s="30">
        <f>+'[28]P&amp;L Printed in Rs.Lacs'!D8</f>
        <v>55.1006213</v>
      </c>
      <c r="E32" s="51">
        <v>481</v>
      </c>
      <c r="F32" s="52">
        <v>84</v>
      </c>
      <c r="G32" s="49">
        <v>906</v>
      </c>
      <c r="H32" s="27">
        <v>309</v>
      </c>
      <c r="I32" s="27">
        <v>309</v>
      </c>
      <c r="J32" s="151"/>
      <c r="K32" s="153">
        <f>D32+J32</f>
        <v>55.1006213</v>
      </c>
      <c r="L32">
        <v>482</v>
      </c>
      <c r="M32" s="328">
        <f t="shared" si="6"/>
        <v>537.10062130000006</v>
      </c>
    </row>
    <row r="33" spans="1:13" x14ac:dyDescent="0.25">
      <c r="A33" s="23">
        <v>5</v>
      </c>
      <c r="B33" s="459" t="s">
        <v>45</v>
      </c>
      <c r="C33" s="462"/>
      <c r="D33" s="41"/>
      <c r="E33" s="37"/>
      <c r="F33" s="38"/>
      <c r="G33" s="49"/>
      <c r="H33" s="27"/>
      <c r="I33" s="27"/>
      <c r="J33" s="151"/>
      <c r="K33" s="151"/>
      <c r="M33" s="328">
        <f t="shared" si="6"/>
        <v>0</v>
      </c>
    </row>
    <row r="34" spans="1:13" x14ac:dyDescent="0.25">
      <c r="A34" s="28"/>
      <c r="B34" s="24" t="s">
        <v>46</v>
      </c>
      <c r="C34" s="54"/>
      <c r="D34" s="41"/>
      <c r="E34" s="37"/>
      <c r="F34" s="38"/>
      <c r="G34" s="49"/>
      <c r="H34" s="40"/>
      <c r="I34" s="40"/>
      <c r="J34" s="151"/>
      <c r="K34" s="151"/>
      <c r="M34" s="328">
        <f t="shared" si="6"/>
        <v>0</v>
      </c>
    </row>
    <row r="35" spans="1:13" x14ac:dyDescent="0.25">
      <c r="A35" s="28"/>
      <c r="B35" s="46" t="s">
        <v>47</v>
      </c>
      <c r="C35" s="43"/>
      <c r="D35" s="30">
        <f>+D32+D31</f>
        <v>460.24408380000017</v>
      </c>
      <c r="E35" s="47">
        <f>+E32+E31</f>
        <v>1002</v>
      </c>
      <c r="F35" s="48">
        <f>+F32+F31</f>
        <v>-267</v>
      </c>
      <c r="G35" s="48">
        <f>+G32+G31</f>
        <v>808</v>
      </c>
      <c r="H35" s="27">
        <f>+H31+H32</f>
        <v>-1425</v>
      </c>
      <c r="I35" s="27">
        <f>+I31+I32</f>
        <v>-1425.4244544000001</v>
      </c>
      <c r="J35" s="153">
        <f>SUM(J31:J34)</f>
        <v>-40.076180000000022</v>
      </c>
      <c r="K35" s="153">
        <f>SUM(K31:K34)</f>
        <v>421.16790380000015</v>
      </c>
      <c r="L35" s="153">
        <f>SUM(L31:L34)</f>
        <v>945</v>
      </c>
      <c r="M35" s="328">
        <f t="shared" si="6"/>
        <v>1366.1679038000002</v>
      </c>
    </row>
    <row r="36" spans="1:13" x14ac:dyDescent="0.25">
      <c r="A36" s="28">
        <v>6</v>
      </c>
      <c r="B36" s="461" t="s">
        <v>48</v>
      </c>
      <c r="C36" s="440"/>
      <c r="D36" s="30">
        <f>+'[28]P&amp;L Printed in Rs.Lacs'!D14</f>
        <v>2443.4910206999998</v>
      </c>
      <c r="E36" s="37">
        <v>2468</v>
      </c>
      <c r="F36" s="38">
        <v>222</v>
      </c>
      <c r="G36" s="49">
        <v>6246</v>
      </c>
      <c r="H36" s="27">
        <v>788</v>
      </c>
      <c r="I36" s="27">
        <f>+'[29]P&amp;L Printed Rs.'!D14/100000</f>
        <v>788.48421559999997</v>
      </c>
      <c r="J36" s="151">
        <f>'Adjustment-2015'!C9/100000+'Adjustment-2015'!C13/100000</f>
        <v>43.256645054148549</v>
      </c>
      <c r="K36" s="151">
        <f>D36+J36-2</f>
        <v>2484.7476657541483</v>
      </c>
      <c r="L36">
        <v>2506</v>
      </c>
      <c r="M36" s="328">
        <f t="shared" si="6"/>
        <v>4990.7476657541483</v>
      </c>
    </row>
    <row r="37" spans="1:13" x14ac:dyDescent="0.25">
      <c r="A37" s="23">
        <v>7</v>
      </c>
      <c r="B37" s="459" t="s">
        <v>45</v>
      </c>
      <c r="C37" s="462"/>
      <c r="D37" s="41"/>
      <c r="E37" s="37"/>
      <c r="F37" s="38"/>
      <c r="G37" s="49"/>
      <c r="H37" s="27"/>
      <c r="I37" s="27"/>
      <c r="J37" s="151"/>
      <c r="K37" s="151"/>
      <c r="M37" s="328">
        <f t="shared" si="6"/>
        <v>0</v>
      </c>
    </row>
    <row r="38" spans="1:13" x14ac:dyDescent="0.25">
      <c r="A38" s="28"/>
      <c r="B38" s="24" t="s">
        <v>49</v>
      </c>
      <c r="C38" s="54"/>
      <c r="D38" s="41"/>
      <c r="E38" s="37"/>
      <c r="F38" s="38"/>
      <c r="G38" s="49"/>
      <c r="H38" s="40"/>
      <c r="I38" s="40"/>
      <c r="J38" s="153"/>
      <c r="K38" s="151"/>
      <c r="M38" s="328">
        <f t="shared" si="6"/>
        <v>0</v>
      </c>
    </row>
    <row r="39" spans="1:13" x14ac:dyDescent="0.25">
      <c r="A39" s="28"/>
      <c r="B39" s="46" t="s">
        <v>50</v>
      </c>
      <c r="C39" s="43"/>
      <c r="D39" s="55">
        <f>+D35-D36</f>
        <v>-1983.2469368999996</v>
      </c>
      <c r="E39" s="47">
        <f>-E36+E35</f>
        <v>-1466</v>
      </c>
      <c r="F39" s="48">
        <f>-F36+F35</f>
        <v>-489</v>
      </c>
      <c r="G39" s="27">
        <f>-G36+G35</f>
        <v>-5438</v>
      </c>
      <c r="H39" s="27">
        <f>+H35-H36</f>
        <v>-2213</v>
      </c>
      <c r="I39" s="27">
        <f>+I35-I36</f>
        <v>-2213.9086699999998</v>
      </c>
      <c r="J39" s="151">
        <f>J35-J36</f>
        <v>-83.332825054148572</v>
      </c>
      <c r="K39" s="151">
        <f>K35-K36</f>
        <v>-2063.5797619541481</v>
      </c>
      <c r="L39" s="151">
        <f>L35-L36</f>
        <v>-1561</v>
      </c>
      <c r="M39" s="328">
        <f t="shared" si="6"/>
        <v>-3624.5797619541481</v>
      </c>
    </row>
    <row r="40" spans="1:13" x14ac:dyDescent="0.25">
      <c r="A40" s="28">
        <v>8</v>
      </c>
      <c r="B40" s="461" t="s">
        <v>51</v>
      </c>
      <c r="C40" s="440"/>
      <c r="D40" s="56">
        <v>0</v>
      </c>
      <c r="E40" s="51">
        <v>0</v>
      </c>
      <c r="F40" s="57">
        <v>0</v>
      </c>
      <c r="G40" s="49">
        <v>-4453</v>
      </c>
      <c r="H40" s="27">
        <v>0</v>
      </c>
      <c r="I40" s="27">
        <v>0</v>
      </c>
      <c r="J40" s="151"/>
      <c r="K40" s="151"/>
      <c r="M40" s="328">
        <f t="shared" si="6"/>
        <v>0</v>
      </c>
    </row>
    <row r="41" spans="1:13" x14ac:dyDescent="0.25">
      <c r="A41" s="23">
        <v>9</v>
      </c>
      <c r="B41" s="459" t="s">
        <v>45</v>
      </c>
      <c r="C41" s="462"/>
      <c r="D41" s="55"/>
      <c r="E41" s="37"/>
      <c r="F41" s="38"/>
      <c r="G41" s="49"/>
      <c r="H41" s="40"/>
      <c r="I41" s="40"/>
      <c r="J41" s="151"/>
      <c r="K41" s="151"/>
      <c r="M41" s="328">
        <f t="shared" si="6"/>
        <v>0</v>
      </c>
    </row>
    <row r="42" spans="1:13" x14ac:dyDescent="0.25">
      <c r="A42" s="28"/>
      <c r="B42" s="24" t="s">
        <v>52</v>
      </c>
      <c r="C42" s="25"/>
      <c r="D42" s="55">
        <f>+D39</f>
        <v>-1983.2469368999996</v>
      </c>
      <c r="E42" s="47">
        <f>+E40+E39</f>
        <v>-1466</v>
      </c>
      <c r="F42" s="48">
        <f>+F40+F39</f>
        <v>-489</v>
      </c>
      <c r="G42" s="47">
        <f>+G40+G39</f>
        <v>-9891</v>
      </c>
      <c r="H42" s="27">
        <f>+H39-H40</f>
        <v>-2213</v>
      </c>
      <c r="I42" s="27">
        <f>+I39-I40</f>
        <v>-2213.9086699999998</v>
      </c>
      <c r="J42" s="151">
        <f>J39-J40</f>
        <v>-83.332825054148572</v>
      </c>
      <c r="K42" s="151">
        <f>K39-K40</f>
        <v>-2063.5797619541481</v>
      </c>
      <c r="L42" s="151">
        <f>L39-L40</f>
        <v>-1561</v>
      </c>
      <c r="M42" s="328">
        <f t="shared" si="6"/>
        <v>-3624.5797619541481</v>
      </c>
    </row>
    <row r="43" spans="1:13" x14ac:dyDescent="0.25">
      <c r="A43" s="28">
        <v>10</v>
      </c>
      <c r="B43" s="50" t="s">
        <v>53</v>
      </c>
      <c r="C43" s="25"/>
      <c r="D43" s="55"/>
      <c r="E43" s="47"/>
      <c r="F43" s="48"/>
      <c r="G43" s="49"/>
      <c r="H43" s="27"/>
      <c r="I43" s="27"/>
      <c r="J43" s="151"/>
      <c r="K43" s="151"/>
      <c r="M43" s="328">
        <f t="shared" si="6"/>
        <v>0</v>
      </c>
    </row>
    <row r="44" spans="1:13" x14ac:dyDescent="0.25">
      <c r="A44" s="28"/>
      <c r="B44" s="24"/>
      <c r="C44" s="25" t="s">
        <v>54</v>
      </c>
      <c r="D44" s="31">
        <v>0</v>
      </c>
      <c r="E44" s="31">
        <v>0</v>
      </c>
      <c r="F44" s="32">
        <v>0</v>
      </c>
      <c r="G44" s="58">
        <v>-2</v>
      </c>
      <c r="H44" s="31">
        <v>0</v>
      </c>
      <c r="I44" s="31">
        <v>0</v>
      </c>
      <c r="J44" s="151"/>
      <c r="K44" s="151"/>
      <c r="M44" s="328">
        <f t="shared" si="6"/>
        <v>0</v>
      </c>
    </row>
    <row r="45" spans="1:13" x14ac:dyDescent="0.25">
      <c r="A45" s="28"/>
      <c r="B45" s="50"/>
      <c r="C45" s="43" t="s">
        <v>55</v>
      </c>
      <c r="D45" s="31">
        <v>0</v>
      </c>
      <c r="E45" s="31">
        <v>0</v>
      </c>
      <c r="F45" s="32">
        <v>0</v>
      </c>
      <c r="G45" s="59">
        <v>0</v>
      </c>
      <c r="H45" s="31">
        <v>5608</v>
      </c>
      <c r="I45" s="31">
        <v>5608</v>
      </c>
      <c r="J45" s="151"/>
      <c r="K45" s="151"/>
      <c r="M45" s="328">
        <f t="shared" si="6"/>
        <v>0</v>
      </c>
    </row>
    <row r="46" spans="1:13" x14ac:dyDescent="0.25">
      <c r="A46" s="23">
        <v>11</v>
      </c>
      <c r="B46" s="459" t="s">
        <v>56</v>
      </c>
      <c r="C46" s="462"/>
      <c r="D46" s="55"/>
      <c r="E46" s="37"/>
      <c r="F46" s="38"/>
      <c r="G46" s="49"/>
      <c r="H46" s="27"/>
      <c r="I46" s="27"/>
      <c r="J46" s="151"/>
      <c r="K46" s="151"/>
      <c r="M46" s="328">
        <f t="shared" si="6"/>
        <v>0</v>
      </c>
    </row>
    <row r="47" spans="1:13" x14ac:dyDescent="0.25">
      <c r="A47" s="23"/>
      <c r="B47" s="24" t="s">
        <v>57</v>
      </c>
      <c r="C47" s="60"/>
      <c r="D47" s="55">
        <f>+D42</f>
        <v>-1983.2469368999996</v>
      </c>
      <c r="E47" s="42">
        <f>+E42-E45-E44</f>
        <v>-1466</v>
      </c>
      <c r="F47" s="61">
        <f>+F42-F45-F46</f>
        <v>-489</v>
      </c>
      <c r="G47" s="49">
        <f>-G45-G44+G42</f>
        <v>-9889</v>
      </c>
      <c r="H47" s="42">
        <f>+H42-H45-H46</f>
        <v>-7821</v>
      </c>
      <c r="I47" s="42">
        <f>+I42-I45-I46+1</f>
        <v>-7820.9086699999998</v>
      </c>
      <c r="J47" s="151">
        <f>J42-J44</f>
        <v>-83.332825054148572</v>
      </c>
      <c r="K47" s="151">
        <f>K42-K44+K45</f>
        <v>-2063.5797619541481</v>
      </c>
      <c r="L47" s="151">
        <f t="shared" ref="L47:M47" si="7">L42-L44+L45</f>
        <v>-1561</v>
      </c>
      <c r="M47" s="151">
        <f t="shared" si="7"/>
        <v>-3624.5797619541481</v>
      </c>
    </row>
    <row r="48" spans="1:13" x14ac:dyDescent="0.25">
      <c r="A48" s="28">
        <v>12</v>
      </c>
      <c r="B48" s="461" t="s">
        <v>58</v>
      </c>
      <c r="C48" s="440"/>
      <c r="D48" s="55"/>
      <c r="E48" s="31">
        <v>0</v>
      </c>
      <c r="F48" s="32">
        <v>0</v>
      </c>
      <c r="G48" s="30">
        <v>0</v>
      </c>
      <c r="H48" s="31">
        <v>0</v>
      </c>
      <c r="I48" s="31">
        <v>0</v>
      </c>
      <c r="J48" s="151"/>
      <c r="K48" s="151"/>
      <c r="M48" s="328">
        <f t="shared" si="6"/>
        <v>0</v>
      </c>
    </row>
    <row r="49" spans="1:13" x14ac:dyDescent="0.25">
      <c r="A49" s="28"/>
      <c r="B49" s="62" t="s">
        <v>59</v>
      </c>
      <c r="C49" s="25"/>
      <c r="D49" s="55"/>
      <c r="E49" s="63"/>
      <c r="F49" s="57"/>
      <c r="G49" s="49"/>
      <c r="H49" s="27"/>
      <c r="I49" s="27"/>
      <c r="J49" s="151"/>
      <c r="K49" s="151"/>
      <c r="M49" s="328">
        <f t="shared" si="6"/>
        <v>0</v>
      </c>
    </row>
    <row r="50" spans="1:13" x14ac:dyDescent="0.25">
      <c r="A50" s="23">
        <v>13</v>
      </c>
      <c r="B50" s="459" t="s">
        <v>60</v>
      </c>
      <c r="C50" s="462"/>
      <c r="D50" s="55">
        <f t="shared" ref="D50:I50" si="8">+D47</f>
        <v>-1983.2469368999996</v>
      </c>
      <c r="E50" s="27">
        <f t="shared" si="8"/>
        <v>-1466</v>
      </c>
      <c r="F50" s="64">
        <f t="shared" si="8"/>
        <v>-489</v>
      </c>
      <c r="G50" s="64">
        <f t="shared" si="8"/>
        <v>-9889</v>
      </c>
      <c r="H50" s="27">
        <f t="shared" si="8"/>
        <v>-7821</v>
      </c>
      <c r="I50" s="27">
        <f t="shared" si="8"/>
        <v>-7820.9086699999998</v>
      </c>
      <c r="J50" s="151">
        <f>J47-J49</f>
        <v>-83.332825054148572</v>
      </c>
      <c r="K50" s="151">
        <f>K47-K49</f>
        <v>-2063.5797619541481</v>
      </c>
      <c r="L50" s="151">
        <f>L47-L49</f>
        <v>-1561</v>
      </c>
      <c r="M50" s="328">
        <f t="shared" si="6"/>
        <v>-3624.5797619541481</v>
      </c>
    </row>
    <row r="51" spans="1:13" x14ac:dyDescent="0.25">
      <c r="A51" s="23"/>
      <c r="B51" s="53" t="s">
        <v>192</v>
      </c>
      <c r="C51" s="54"/>
      <c r="D51" s="55"/>
      <c r="E51" s="27"/>
      <c r="F51" s="64"/>
      <c r="G51" s="27"/>
      <c r="H51" s="27"/>
      <c r="I51" s="27"/>
      <c r="J51" s="151"/>
      <c r="K51" s="151"/>
      <c r="L51">
        <v>0</v>
      </c>
      <c r="M51" s="328">
        <v>14</v>
      </c>
    </row>
    <row r="52" spans="1:13" x14ac:dyDescent="0.25">
      <c r="A52" s="23"/>
      <c r="B52" s="362" t="s">
        <v>288</v>
      </c>
      <c r="C52" s="363"/>
      <c r="D52" s="328">
        <f t="shared" ref="D52:L52" si="9">D50+D51</f>
        <v>-1983.2469368999996</v>
      </c>
      <c r="E52" s="328">
        <f t="shared" si="9"/>
        <v>-1466</v>
      </c>
      <c r="F52" s="328">
        <f t="shared" si="9"/>
        <v>-489</v>
      </c>
      <c r="G52" s="328">
        <f t="shared" si="9"/>
        <v>-9889</v>
      </c>
      <c r="H52" s="328">
        <f t="shared" si="9"/>
        <v>-7821</v>
      </c>
      <c r="I52" s="328">
        <f t="shared" si="9"/>
        <v>-7820.9086699999998</v>
      </c>
      <c r="J52" s="328">
        <f t="shared" si="9"/>
        <v>-83.332825054148572</v>
      </c>
      <c r="K52" s="328">
        <f t="shared" si="9"/>
        <v>-2063.5797619541481</v>
      </c>
      <c r="L52" s="328">
        <f t="shared" si="9"/>
        <v>-1561</v>
      </c>
      <c r="M52" s="328">
        <f>M50+M51</f>
        <v>-3610.5797619541481</v>
      </c>
    </row>
    <row r="53" spans="1:13" x14ac:dyDescent="0.25">
      <c r="A53" s="28">
        <v>14</v>
      </c>
      <c r="B53" s="50" t="s">
        <v>61</v>
      </c>
      <c r="C53" s="54"/>
      <c r="D53" s="31">
        <v>0</v>
      </c>
      <c r="E53" s="31">
        <v>0</v>
      </c>
      <c r="F53" s="32">
        <v>0</v>
      </c>
      <c r="G53" s="30">
        <v>0</v>
      </c>
      <c r="H53" s="31">
        <v>0</v>
      </c>
      <c r="I53" s="31">
        <v>0</v>
      </c>
      <c r="J53" s="151">
        <f>[30]Adjustment!A10/100000</f>
        <v>0</v>
      </c>
      <c r="K53" s="151">
        <f>D53+J53</f>
        <v>0</v>
      </c>
      <c r="L53">
        <v>0</v>
      </c>
      <c r="M53" s="328">
        <f t="shared" si="6"/>
        <v>0</v>
      </c>
    </row>
    <row r="54" spans="1:13" x14ac:dyDescent="0.25">
      <c r="A54" s="28">
        <v>15</v>
      </c>
      <c r="B54" s="50" t="s">
        <v>62</v>
      </c>
      <c r="C54" s="65"/>
      <c r="D54" s="31">
        <v>0</v>
      </c>
      <c r="E54" s="31">
        <v>0</v>
      </c>
      <c r="F54" s="32">
        <v>0</v>
      </c>
      <c r="G54" s="30">
        <v>0</v>
      </c>
      <c r="H54" s="31">
        <v>0</v>
      </c>
      <c r="I54" s="31">
        <v>0</v>
      </c>
      <c r="J54" s="154"/>
      <c r="K54" s="154"/>
      <c r="M54" s="328">
        <f t="shared" si="6"/>
        <v>0</v>
      </c>
    </row>
    <row r="55" spans="1:13" x14ac:dyDescent="0.25">
      <c r="A55" s="23">
        <v>16</v>
      </c>
      <c r="B55" s="459" t="s">
        <v>63</v>
      </c>
      <c r="C55" s="462"/>
      <c r="D55" s="55"/>
      <c r="E55" s="31"/>
      <c r="F55" s="32"/>
      <c r="G55" s="30"/>
      <c r="H55" s="31"/>
      <c r="I55" s="31"/>
      <c r="J55" s="151"/>
      <c r="K55" s="151"/>
      <c r="M55" s="328">
        <f t="shared" si="6"/>
        <v>0</v>
      </c>
    </row>
    <row r="56" spans="1:13" x14ac:dyDescent="0.25">
      <c r="A56" s="28"/>
      <c r="B56" s="24" t="s">
        <v>64</v>
      </c>
      <c r="C56" s="65"/>
      <c r="D56" s="55"/>
      <c r="E56" s="31"/>
      <c r="F56" s="32"/>
      <c r="G56" s="30"/>
      <c r="H56" s="31"/>
      <c r="I56" s="31"/>
      <c r="J56" s="151"/>
      <c r="K56" s="151"/>
      <c r="M56" s="328">
        <f t="shared" si="6"/>
        <v>0</v>
      </c>
    </row>
    <row r="57" spans="1:13" ht="15.75" thickBot="1" x14ac:dyDescent="0.3">
      <c r="A57" s="66"/>
      <c r="B57" s="67" t="s">
        <v>65</v>
      </c>
      <c r="C57" s="68"/>
      <c r="D57" s="69">
        <f>SUM(D50:D56)</f>
        <v>-3966.4938737999992</v>
      </c>
      <c r="E57" s="70">
        <f t="shared" ref="E57:I57" si="10">+E50</f>
        <v>-1466</v>
      </c>
      <c r="F57" s="71">
        <f t="shared" si="10"/>
        <v>-489</v>
      </c>
      <c r="G57" s="71">
        <f t="shared" si="10"/>
        <v>-9889</v>
      </c>
      <c r="H57" s="70">
        <f t="shared" si="10"/>
        <v>-7821</v>
      </c>
      <c r="I57" s="70">
        <f t="shared" si="10"/>
        <v>-7820.9086699999998</v>
      </c>
      <c r="J57" s="158">
        <f t="shared" ref="J57:L57" si="11">SUM(J50:J56)</f>
        <v>-166.66565010829714</v>
      </c>
      <c r="K57" s="159">
        <f t="shared" si="11"/>
        <v>-4127.1595239082963</v>
      </c>
      <c r="L57" s="159">
        <f t="shared" si="11"/>
        <v>-3122</v>
      </c>
      <c r="M57" s="328">
        <f t="shared" si="6"/>
        <v>-7249.1595239082963</v>
      </c>
    </row>
    <row r="58" spans="1:13" x14ac:dyDescent="0.25">
      <c r="A58" s="28">
        <v>17</v>
      </c>
      <c r="B58" s="461" t="s">
        <v>66</v>
      </c>
      <c r="C58" s="439"/>
      <c r="D58" s="72"/>
      <c r="E58" s="37"/>
      <c r="F58" s="38"/>
      <c r="G58" s="26"/>
      <c r="H58" s="73"/>
      <c r="I58" s="73"/>
      <c r="J58" s="151"/>
      <c r="K58" s="151"/>
    </row>
    <row r="59" spans="1:13" x14ac:dyDescent="0.25">
      <c r="A59" s="74"/>
      <c r="B59" s="74"/>
      <c r="C59" s="75" t="s">
        <v>67</v>
      </c>
      <c r="D59" s="52">
        <v>29352.4378</v>
      </c>
      <c r="E59" s="51">
        <v>29352.4378</v>
      </c>
      <c r="F59" s="52">
        <v>29352.4378</v>
      </c>
      <c r="G59" s="52">
        <v>29352.4378</v>
      </c>
      <c r="H59" s="51">
        <v>29352.4378</v>
      </c>
      <c r="I59" s="51">
        <v>29352.4378</v>
      </c>
      <c r="J59" s="151"/>
      <c r="K59" s="151"/>
    </row>
    <row r="60" spans="1:13" x14ac:dyDescent="0.25">
      <c r="A60" s="28">
        <v>18</v>
      </c>
      <c r="B60" s="461" t="s">
        <v>68</v>
      </c>
      <c r="C60" s="439"/>
      <c r="D60" s="38"/>
      <c r="E60" s="37"/>
      <c r="F60" s="38"/>
      <c r="G60" s="26"/>
      <c r="H60" s="73"/>
      <c r="I60" s="73"/>
      <c r="J60" s="151"/>
      <c r="K60" s="151"/>
    </row>
    <row r="61" spans="1:13" x14ac:dyDescent="0.25">
      <c r="A61" s="28"/>
      <c r="B61" s="50" t="s">
        <v>69</v>
      </c>
      <c r="C61" s="76"/>
      <c r="D61" s="32">
        <v>0</v>
      </c>
      <c r="E61" s="31">
        <v>0</v>
      </c>
      <c r="F61" s="77">
        <v>0</v>
      </c>
      <c r="G61" s="27">
        <v>-18207</v>
      </c>
      <c r="H61" s="27">
        <v>-8089</v>
      </c>
      <c r="I61" s="27">
        <v>-8089</v>
      </c>
      <c r="J61" s="155"/>
      <c r="K61" s="155"/>
    </row>
    <row r="62" spans="1:13" x14ac:dyDescent="0.25">
      <c r="A62" s="23" t="s">
        <v>70</v>
      </c>
      <c r="B62" s="459" t="s">
        <v>71</v>
      </c>
      <c r="C62" s="460"/>
      <c r="D62" s="38"/>
      <c r="E62" s="37"/>
      <c r="F62" s="38"/>
      <c r="G62" s="38"/>
      <c r="H62" s="27"/>
      <c r="I62" s="27"/>
      <c r="J62" s="151"/>
      <c r="K62" s="151"/>
    </row>
    <row r="63" spans="1:13" x14ac:dyDescent="0.25">
      <c r="A63" s="23"/>
      <c r="B63" s="24" t="s">
        <v>72</v>
      </c>
      <c r="C63" s="78" t="s">
        <v>73</v>
      </c>
      <c r="D63" s="38"/>
      <c r="E63" s="37"/>
      <c r="F63" s="38"/>
      <c r="G63" s="38"/>
      <c r="H63" s="27"/>
      <c r="I63" s="27"/>
      <c r="J63" s="151"/>
      <c r="K63" s="151"/>
    </row>
    <row r="64" spans="1:13" x14ac:dyDescent="0.25">
      <c r="A64" s="28"/>
      <c r="B64" s="28" t="s">
        <v>18</v>
      </c>
      <c r="C64" s="79" t="s">
        <v>74</v>
      </c>
      <c r="D64" s="80">
        <f>(+D57/D59)*10</f>
        <v>-1.3513337123228653</v>
      </c>
      <c r="E64" s="81">
        <v>-0.5</v>
      </c>
      <c r="F64" s="82">
        <v>-0.17</v>
      </c>
      <c r="G64" s="80">
        <f>(+G57/G59)*10</f>
        <v>-3.3690557722602517</v>
      </c>
      <c r="H64" s="73">
        <f>(+$I$57/$I$59)*10</f>
        <v>-2.6644835169363685</v>
      </c>
      <c r="I64" s="73">
        <f>(+$I$57/$I$59)*10</f>
        <v>-2.6644835169363685</v>
      </c>
      <c r="J64" s="151"/>
      <c r="K64" s="151"/>
    </row>
    <row r="65" spans="1:11" x14ac:dyDescent="0.25">
      <c r="A65" s="28"/>
      <c r="B65" s="28" t="s">
        <v>21</v>
      </c>
      <c r="C65" s="79" t="s">
        <v>75</v>
      </c>
      <c r="D65" s="80">
        <f>+D64</f>
        <v>-1.3513337123228653</v>
      </c>
      <c r="E65" s="81">
        <v>-0.5</v>
      </c>
      <c r="F65" s="82">
        <v>-0.17</v>
      </c>
      <c r="G65" s="80">
        <f>(+G57/G59)*10</f>
        <v>-3.3690557722602517</v>
      </c>
      <c r="H65" s="73">
        <f>(+$I$57/$I$59)*10</f>
        <v>-2.6644835169363685</v>
      </c>
      <c r="I65" s="73">
        <f>(+$I$57/$I$59)*10</f>
        <v>-2.6644835169363685</v>
      </c>
      <c r="J65" s="151"/>
      <c r="K65" s="151"/>
    </row>
    <row r="66" spans="1:11" x14ac:dyDescent="0.25">
      <c r="A66" s="23" t="s">
        <v>76</v>
      </c>
      <c r="B66" s="459" t="s">
        <v>77</v>
      </c>
      <c r="C66" s="460"/>
      <c r="D66" s="82"/>
      <c r="E66" s="81"/>
      <c r="F66" s="82"/>
      <c r="G66" s="82"/>
      <c r="H66" s="27"/>
      <c r="I66" s="27"/>
      <c r="J66" s="151"/>
      <c r="K66" s="151"/>
    </row>
    <row r="67" spans="1:11" x14ac:dyDescent="0.25">
      <c r="A67" s="23"/>
      <c r="B67" s="24" t="s">
        <v>72</v>
      </c>
      <c r="C67" s="78" t="s">
        <v>73</v>
      </c>
      <c r="D67" s="82"/>
      <c r="E67" s="81"/>
      <c r="F67" s="82"/>
      <c r="G67" s="82"/>
      <c r="H67" s="27"/>
      <c r="I67" s="27"/>
      <c r="J67" s="151"/>
      <c r="K67" s="151"/>
    </row>
    <row r="68" spans="1:11" x14ac:dyDescent="0.25">
      <c r="A68" s="28"/>
      <c r="B68" s="28" t="s">
        <v>18</v>
      </c>
      <c r="C68" s="79" t="s">
        <v>74</v>
      </c>
      <c r="D68" s="80">
        <f>+D65</f>
        <v>-1.3513337123228653</v>
      </c>
      <c r="E68" s="81">
        <v>-0.5</v>
      </c>
      <c r="F68" s="82">
        <v>-0.17</v>
      </c>
      <c r="G68" s="80">
        <f>+G65</f>
        <v>-3.3690557722602517</v>
      </c>
      <c r="H68" s="73">
        <f>(+$I$57/$I$59)*10</f>
        <v>-2.6644835169363685</v>
      </c>
      <c r="I68" s="73">
        <f>(+$I$57/$I$59)*10</f>
        <v>-2.6644835169363685</v>
      </c>
      <c r="J68" s="151"/>
      <c r="K68" s="151"/>
    </row>
    <row r="69" spans="1:11" ht="15.75" thickBot="1" x14ac:dyDescent="0.3">
      <c r="A69" s="66"/>
      <c r="B69" s="66" t="s">
        <v>21</v>
      </c>
      <c r="C69" s="83" t="s">
        <v>75</v>
      </c>
      <c r="D69" s="84">
        <f>+D68</f>
        <v>-1.3513337123228653</v>
      </c>
      <c r="E69" s="85">
        <v>-0.5</v>
      </c>
      <c r="F69" s="84">
        <v>-0.17</v>
      </c>
      <c r="G69" s="86">
        <f>+G68</f>
        <v>-3.3690557722602517</v>
      </c>
      <c r="H69" s="87">
        <v>-2.66</v>
      </c>
      <c r="I69" s="87">
        <v>-2.66</v>
      </c>
      <c r="J69" s="151"/>
      <c r="K69" s="151"/>
    </row>
    <row r="70" spans="1:11" x14ac:dyDescent="0.25">
      <c r="A70" s="28"/>
      <c r="B70" s="11"/>
      <c r="C70" s="79"/>
      <c r="D70" s="88"/>
      <c r="E70" s="89"/>
      <c r="F70" s="89"/>
      <c r="G70" s="89"/>
      <c r="H70" s="89"/>
      <c r="I70" s="27"/>
      <c r="J70" s="151"/>
      <c r="K70" s="151"/>
    </row>
    <row r="71" spans="1:11" ht="15.75" thickBot="1" x14ac:dyDescent="0.3">
      <c r="A71" s="24" t="s">
        <v>78</v>
      </c>
      <c r="B71" s="11"/>
      <c r="C71" s="79"/>
      <c r="D71" s="88"/>
      <c r="E71" s="90"/>
      <c r="F71" s="89"/>
      <c r="G71" s="89"/>
      <c r="H71" s="89"/>
      <c r="I71" s="27"/>
      <c r="J71" s="151"/>
      <c r="K71" s="151"/>
    </row>
    <row r="72" spans="1:11" ht="24" thickBot="1" x14ac:dyDescent="0.3">
      <c r="A72" s="8" t="s">
        <v>6</v>
      </c>
      <c r="B72" s="446" t="s">
        <v>7</v>
      </c>
      <c r="C72" s="447"/>
      <c r="D72" s="448" t="s">
        <v>8</v>
      </c>
      <c r="E72" s="449"/>
      <c r="F72" s="450"/>
      <c r="G72" s="451" t="s">
        <v>79</v>
      </c>
      <c r="H72" s="452"/>
      <c r="I72" s="91" t="s">
        <v>10</v>
      </c>
      <c r="J72" s="151"/>
      <c r="K72" s="151"/>
    </row>
    <row r="73" spans="1:11" ht="15.75" thickBot="1" x14ac:dyDescent="0.3">
      <c r="A73" s="10"/>
      <c r="B73" s="11"/>
      <c r="C73" s="12"/>
      <c r="D73" s="92" t="s">
        <v>11</v>
      </c>
      <c r="E73" s="14" t="s">
        <v>12</v>
      </c>
      <c r="F73" s="14" t="s">
        <v>13</v>
      </c>
      <c r="G73" s="14" t="s">
        <v>12</v>
      </c>
      <c r="H73" s="14" t="s">
        <v>14</v>
      </c>
      <c r="I73" s="93" t="s">
        <v>14</v>
      </c>
      <c r="J73" s="151"/>
      <c r="K73" s="151"/>
    </row>
    <row r="74" spans="1:11" ht="15.75" thickBot="1" x14ac:dyDescent="0.3">
      <c r="A74" s="16"/>
      <c r="B74" s="453"/>
      <c r="C74" s="454"/>
      <c r="D74" s="455" t="s">
        <v>15</v>
      </c>
      <c r="E74" s="456"/>
      <c r="F74" s="457"/>
      <c r="G74" s="455" t="s">
        <v>16</v>
      </c>
      <c r="H74" s="458"/>
      <c r="I74" s="17" t="s">
        <v>16</v>
      </c>
      <c r="J74" s="156"/>
      <c r="K74" s="156"/>
    </row>
    <row r="75" spans="1:11" x14ac:dyDescent="0.25">
      <c r="A75" s="94"/>
      <c r="B75" s="95"/>
      <c r="C75" s="96"/>
      <c r="D75" s="97"/>
      <c r="E75" s="98"/>
      <c r="F75" s="22"/>
      <c r="G75" s="22"/>
      <c r="H75" s="22"/>
      <c r="I75" s="22"/>
      <c r="J75" s="155"/>
      <c r="K75" s="155"/>
    </row>
    <row r="76" spans="1:11" x14ac:dyDescent="0.25">
      <c r="A76" s="99" t="s">
        <v>80</v>
      </c>
      <c r="B76" s="78" t="s">
        <v>81</v>
      </c>
      <c r="C76" s="43"/>
      <c r="D76" s="100"/>
      <c r="E76" s="81"/>
      <c r="F76" s="27"/>
      <c r="G76" s="27"/>
      <c r="H76" s="27"/>
      <c r="I76" s="27"/>
      <c r="J76" s="151"/>
      <c r="K76" s="151"/>
    </row>
    <row r="77" spans="1:11" x14ac:dyDescent="0.25">
      <c r="A77" s="101">
        <v>1</v>
      </c>
      <c r="B77" s="439" t="s">
        <v>82</v>
      </c>
      <c r="C77" s="440"/>
      <c r="D77" s="102"/>
      <c r="E77" s="25"/>
      <c r="F77" s="25"/>
      <c r="G77" s="25"/>
      <c r="H77" s="25"/>
      <c r="I77" s="25"/>
      <c r="J77" s="151"/>
      <c r="K77" s="151"/>
    </row>
    <row r="78" spans="1:11" x14ac:dyDescent="0.25">
      <c r="A78" s="103"/>
      <c r="B78" s="104"/>
      <c r="C78" s="105" t="s">
        <v>83</v>
      </c>
      <c r="D78" s="106">
        <v>91594086</v>
      </c>
      <c r="E78" s="51">
        <v>91594086</v>
      </c>
      <c r="F78" s="51">
        <v>91594086</v>
      </c>
      <c r="G78" s="51">
        <v>91594086</v>
      </c>
      <c r="H78" s="51">
        <v>117507140</v>
      </c>
      <c r="I78" s="51">
        <f>293520492-176013352</f>
        <v>117507140</v>
      </c>
      <c r="J78" s="151"/>
      <c r="K78" s="151"/>
    </row>
    <row r="79" spans="1:11" x14ac:dyDescent="0.25">
      <c r="A79" s="101"/>
      <c r="B79" s="107"/>
      <c r="C79" s="65" t="s">
        <v>84</v>
      </c>
      <c r="D79" s="108">
        <v>31.21</v>
      </c>
      <c r="E79" s="108">
        <v>31.21</v>
      </c>
      <c r="F79" s="108">
        <v>31.21</v>
      </c>
      <c r="G79" s="108">
        <v>31.21</v>
      </c>
      <c r="H79" s="108">
        <v>40.03</v>
      </c>
      <c r="I79" s="108">
        <v>40.03</v>
      </c>
      <c r="J79" s="151"/>
      <c r="K79" s="151"/>
    </row>
    <row r="80" spans="1:11" x14ac:dyDescent="0.25">
      <c r="A80" s="101"/>
      <c r="B80" s="107"/>
      <c r="C80" s="43"/>
      <c r="D80" s="102"/>
      <c r="E80" s="25"/>
      <c r="F80" s="25"/>
      <c r="G80" s="25"/>
      <c r="H80" s="25"/>
      <c r="I80" s="25"/>
      <c r="J80" s="151"/>
      <c r="K80" s="151"/>
    </row>
    <row r="81" spans="1:11" x14ac:dyDescent="0.25">
      <c r="A81" s="101">
        <v>2</v>
      </c>
      <c r="B81" s="79" t="s">
        <v>85</v>
      </c>
      <c r="C81" s="43"/>
      <c r="D81" s="102"/>
      <c r="E81" s="25"/>
      <c r="F81" s="25"/>
      <c r="G81" s="25"/>
      <c r="H81" s="25"/>
      <c r="I81" s="25"/>
      <c r="J81" s="151"/>
      <c r="K81" s="151"/>
    </row>
    <row r="82" spans="1:11" x14ac:dyDescent="0.25">
      <c r="A82" s="10"/>
      <c r="B82" s="11" t="s">
        <v>86</v>
      </c>
      <c r="C82" s="25" t="s">
        <v>87</v>
      </c>
      <c r="D82" s="102"/>
      <c r="E82" s="25"/>
      <c r="F82" s="25"/>
      <c r="G82" s="25"/>
      <c r="H82" s="25"/>
      <c r="I82" s="25"/>
      <c r="J82" s="151"/>
      <c r="K82" s="151"/>
    </row>
    <row r="83" spans="1:11" x14ac:dyDescent="0.25">
      <c r="A83" s="109"/>
      <c r="B83" s="110"/>
      <c r="C83" s="105" t="s">
        <v>88</v>
      </c>
      <c r="D83" s="111">
        <v>111059523</v>
      </c>
      <c r="E83" s="112">
        <v>96861762</v>
      </c>
      <c r="F83" s="112">
        <v>96861762</v>
      </c>
      <c r="G83" s="112">
        <v>96861762</v>
      </c>
      <c r="H83" s="112">
        <v>96861762</v>
      </c>
      <c r="I83" s="112">
        <v>96861762</v>
      </c>
      <c r="J83" s="151"/>
      <c r="K83" s="151"/>
    </row>
    <row r="84" spans="1:11" x14ac:dyDescent="0.25">
      <c r="A84" s="10"/>
      <c r="B84" s="11"/>
      <c r="C84" s="65" t="s">
        <v>89</v>
      </c>
      <c r="D84" s="102"/>
      <c r="E84" s="25"/>
      <c r="F84" s="25"/>
      <c r="G84" s="25"/>
      <c r="H84" s="25"/>
      <c r="I84" s="25"/>
      <c r="J84" s="151"/>
      <c r="K84" s="151"/>
    </row>
    <row r="85" spans="1:11" x14ac:dyDescent="0.25">
      <c r="A85" s="10"/>
      <c r="B85" s="11"/>
      <c r="C85" s="43" t="s">
        <v>90</v>
      </c>
      <c r="D85" s="102"/>
      <c r="E85" s="25"/>
      <c r="F85" s="25"/>
      <c r="G85" s="25"/>
      <c r="H85" s="25"/>
      <c r="I85" s="25"/>
      <c r="J85" s="151"/>
      <c r="K85" s="151"/>
    </row>
    <row r="86" spans="1:11" x14ac:dyDescent="0.25">
      <c r="A86" s="10"/>
      <c r="B86" s="11"/>
      <c r="C86" s="43" t="s">
        <v>91</v>
      </c>
      <c r="D86" s="108">
        <v>55</v>
      </c>
      <c r="E86" s="108">
        <v>47.97</v>
      </c>
      <c r="F86" s="108">
        <v>47.97</v>
      </c>
      <c r="G86" s="108">
        <v>47.97</v>
      </c>
      <c r="H86" s="108">
        <v>55.03</v>
      </c>
      <c r="I86" s="108">
        <v>55.03</v>
      </c>
      <c r="J86" s="151"/>
      <c r="K86" s="151"/>
    </row>
    <row r="87" spans="1:11" x14ac:dyDescent="0.25">
      <c r="A87" s="10"/>
      <c r="B87" s="11"/>
      <c r="C87" s="65" t="s">
        <v>89</v>
      </c>
      <c r="D87" s="113"/>
      <c r="E87" s="114"/>
      <c r="F87" s="114"/>
      <c r="G87" s="114"/>
      <c r="H87" s="114"/>
      <c r="I87" s="114"/>
      <c r="J87" s="151"/>
      <c r="K87" s="151"/>
    </row>
    <row r="88" spans="1:11" x14ac:dyDescent="0.25">
      <c r="A88" s="10"/>
      <c r="B88" s="11"/>
      <c r="C88" s="43" t="s">
        <v>92</v>
      </c>
      <c r="D88" s="108">
        <v>37.83</v>
      </c>
      <c r="E88" s="108">
        <v>33</v>
      </c>
      <c r="F88" s="108">
        <v>33</v>
      </c>
      <c r="G88" s="108">
        <v>33</v>
      </c>
      <c r="H88" s="108">
        <v>33</v>
      </c>
      <c r="I88" s="108">
        <v>33</v>
      </c>
      <c r="J88" s="151"/>
      <c r="K88" s="151"/>
    </row>
    <row r="89" spans="1:11" x14ac:dyDescent="0.25">
      <c r="A89" s="10"/>
      <c r="B89" s="11"/>
      <c r="C89" s="65"/>
      <c r="D89" s="115"/>
      <c r="E89" s="116"/>
      <c r="F89" s="114"/>
      <c r="G89" s="116"/>
      <c r="H89" s="114"/>
      <c r="I89" s="116"/>
      <c r="J89" s="151"/>
      <c r="K89" s="151"/>
    </row>
    <row r="90" spans="1:11" x14ac:dyDescent="0.25">
      <c r="A90" s="10"/>
      <c r="B90" s="11" t="s">
        <v>93</v>
      </c>
      <c r="C90" s="25" t="s">
        <v>94</v>
      </c>
      <c r="D90" s="115"/>
      <c r="E90" s="116"/>
      <c r="F90" s="116"/>
      <c r="G90" s="116"/>
      <c r="H90" s="116"/>
      <c r="I90" s="116"/>
      <c r="J90" s="151"/>
      <c r="K90" s="151"/>
    </row>
    <row r="91" spans="1:11" x14ac:dyDescent="0.25">
      <c r="A91" s="109"/>
      <c r="B91" s="110"/>
      <c r="C91" s="105" t="s">
        <v>88</v>
      </c>
      <c r="D91" s="106">
        <v>90866883</v>
      </c>
      <c r="E91" s="51">
        <v>105064644</v>
      </c>
      <c r="F91" s="51">
        <v>105064644</v>
      </c>
      <c r="G91" s="51">
        <v>105064644</v>
      </c>
      <c r="H91" s="51">
        <v>79151590</v>
      </c>
      <c r="I91" s="51">
        <v>79151590</v>
      </c>
      <c r="J91" s="151"/>
      <c r="K91" s="151"/>
    </row>
    <row r="92" spans="1:11" x14ac:dyDescent="0.25">
      <c r="A92" s="10"/>
      <c r="B92" s="11"/>
      <c r="C92" s="65" t="s">
        <v>89</v>
      </c>
      <c r="D92" s="72"/>
      <c r="E92" s="37"/>
      <c r="F92" s="37"/>
      <c r="G92" s="37"/>
      <c r="H92" s="37"/>
      <c r="I92" s="37"/>
      <c r="J92" s="151"/>
      <c r="K92" s="151"/>
    </row>
    <row r="93" spans="1:11" x14ac:dyDescent="0.25">
      <c r="A93" s="10"/>
      <c r="B93" s="11"/>
      <c r="C93" s="43" t="s">
        <v>90</v>
      </c>
      <c r="D93" s="72"/>
      <c r="E93" s="37"/>
      <c r="F93" s="37"/>
      <c r="G93" s="37"/>
      <c r="H93" s="37"/>
      <c r="I93" s="37"/>
      <c r="J93" s="151"/>
      <c r="K93" s="151"/>
    </row>
    <row r="94" spans="1:11" x14ac:dyDescent="0.25">
      <c r="A94" s="10"/>
      <c r="B94" s="11"/>
      <c r="C94" s="43" t="s">
        <v>91</v>
      </c>
      <c r="D94" s="108">
        <v>45</v>
      </c>
      <c r="E94" s="108">
        <v>52.03</v>
      </c>
      <c r="F94" s="108">
        <v>52.03</v>
      </c>
      <c r="G94" s="108">
        <v>52.03</v>
      </c>
      <c r="H94" s="108">
        <v>44.97</v>
      </c>
      <c r="I94" s="108">
        <v>44.97</v>
      </c>
      <c r="J94" s="151"/>
      <c r="K94" s="151"/>
    </row>
    <row r="95" spans="1:11" x14ac:dyDescent="0.25">
      <c r="A95" s="10"/>
      <c r="B95" s="11"/>
      <c r="C95" s="65" t="s">
        <v>89</v>
      </c>
      <c r="D95" s="72"/>
      <c r="E95" s="37"/>
      <c r="F95" s="37"/>
      <c r="G95" s="37"/>
      <c r="H95" s="37"/>
      <c r="I95" s="37"/>
      <c r="J95" s="151"/>
      <c r="K95" s="151"/>
    </row>
    <row r="96" spans="1:11" x14ac:dyDescent="0.25">
      <c r="A96" s="10"/>
      <c r="B96" s="11"/>
      <c r="C96" s="43" t="s">
        <v>92</v>
      </c>
      <c r="D96" s="108">
        <v>30.96</v>
      </c>
      <c r="E96" s="108">
        <v>35.79</v>
      </c>
      <c r="F96" s="108">
        <v>35.79</v>
      </c>
      <c r="G96" s="108">
        <v>35.79</v>
      </c>
      <c r="H96" s="108">
        <v>26.97</v>
      </c>
      <c r="I96" s="108">
        <v>26.97</v>
      </c>
      <c r="J96" s="151"/>
      <c r="K96" s="151"/>
    </row>
    <row r="97" spans="1:11" ht="15.75" thickBot="1" x14ac:dyDescent="0.3">
      <c r="A97" s="16"/>
      <c r="B97" s="117"/>
      <c r="C97" s="118"/>
      <c r="D97" s="119"/>
      <c r="E97" s="118"/>
      <c r="F97" s="118"/>
      <c r="G97" s="118"/>
      <c r="H97" s="118"/>
      <c r="I97" s="118"/>
      <c r="J97" s="151"/>
      <c r="K97" s="151"/>
    </row>
    <row r="98" spans="1:11" x14ac:dyDescent="0.25">
      <c r="A98" s="10"/>
      <c r="B98" s="19"/>
      <c r="C98" s="20"/>
      <c r="D98" s="120"/>
      <c r="E98" s="121"/>
      <c r="F98" s="121"/>
      <c r="G98" s="121"/>
      <c r="H98" s="121"/>
      <c r="I98" s="20"/>
      <c r="J98" s="151"/>
      <c r="K98" s="151"/>
    </row>
    <row r="99" spans="1:11" ht="15.75" thickBot="1" x14ac:dyDescent="0.3">
      <c r="A99" s="122"/>
      <c r="B99" s="441" t="s">
        <v>7</v>
      </c>
      <c r="C99" s="442"/>
      <c r="D99" s="443" t="s">
        <v>95</v>
      </c>
      <c r="E99" s="444"/>
      <c r="F99" s="444"/>
      <c r="G99" s="444"/>
      <c r="H99" s="444"/>
      <c r="I99" s="445"/>
      <c r="J99" s="151"/>
      <c r="K99" s="151"/>
    </row>
    <row r="100" spans="1:11" x14ac:dyDescent="0.25">
      <c r="A100" s="123" t="s">
        <v>96</v>
      </c>
      <c r="B100" s="124" t="s">
        <v>97</v>
      </c>
      <c r="C100" s="20"/>
      <c r="D100" s="124"/>
      <c r="E100" s="121"/>
      <c r="F100" s="121"/>
      <c r="G100" s="121"/>
      <c r="H100" s="121"/>
      <c r="I100" s="20"/>
      <c r="J100" s="151"/>
      <c r="K100" s="151"/>
    </row>
    <row r="101" spans="1:11" x14ac:dyDescent="0.25">
      <c r="A101" s="10"/>
      <c r="B101" s="125" t="s">
        <v>98</v>
      </c>
      <c r="C101" s="25"/>
      <c r="D101" s="126"/>
      <c r="E101" s="76"/>
      <c r="F101" s="11" t="s">
        <v>99</v>
      </c>
      <c r="G101" s="11"/>
      <c r="H101" s="11"/>
      <c r="I101" s="12"/>
      <c r="J101" s="151"/>
      <c r="K101" s="151"/>
    </row>
    <row r="102" spans="1:11" x14ac:dyDescent="0.25">
      <c r="A102" s="10"/>
      <c r="B102" s="125" t="s">
        <v>100</v>
      </c>
      <c r="C102" s="25"/>
      <c r="D102" s="126"/>
      <c r="E102" s="76"/>
      <c r="F102" s="11">
        <v>0</v>
      </c>
      <c r="G102" s="11"/>
      <c r="H102" s="11"/>
      <c r="I102" s="12"/>
      <c r="J102" s="151"/>
      <c r="K102" s="151"/>
    </row>
    <row r="103" spans="1:11" x14ac:dyDescent="0.25">
      <c r="A103" s="10"/>
      <c r="B103" s="125" t="s">
        <v>101</v>
      </c>
      <c r="C103" s="25"/>
      <c r="D103" s="126"/>
      <c r="E103" s="76"/>
      <c r="F103" s="11">
        <v>0</v>
      </c>
      <c r="G103" s="11"/>
      <c r="H103" s="11"/>
      <c r="I103" s="12"/>
      <c r="J103" s="151"/>
      <c r="K103" s="151"/>
    </row>
    <row r="104" spans="1:11" ht="15.75" thickBot="1" x14ac:dyDescent="0.3">
      <c r="A104" s="10"/>
      <c r="B104" s="127" t="s">
        <v>102</v>
      </c>
      <c r="C104" s="118"/>
      <c r="D104" s="128"/>
      <c r="E104" s="129"/>
      <c r="F104" s="117" t="s">
        <v>99</v>
      </c>
      <c r="G104" s="117"/>
      <c r="H104" s="117"/>
      <c r="I104" s="130"/>
      <c r="J104" s="151"/>
      <c r="K104" s="151"/>
    </row>
    <row r="105" spans="1:11" x14ac:dyDescent="0.25">
      <c r="A105" s="18" t="s">
        <v>103</v>
      </c>
      <c r="B105" s="121"/>
      <c r="C105" s="121"/>
      <c r="D105" s="131"/>
      <c r="E105" s="76"/>
      <c r="F105" s="11"/>
      <c r="G105" s="12"/>
      <c r="H105" s="11"/>
      <c r="I105" s="11"/>
      <c r="J105" s="151"/>
      <c r="K105" s="151"/>
    </row>
    <row r="106" spans="1:11" x14ac:dyDescent="0.25">
      <c r="A106" s="132">
        <v>1</v>
      </c>
      <c r="B106" s="133" t="s">
        <v>104</v>
      </c>
      <c r="C106" s="134"/>
      <c r="D106" s="134"/>
      <c r="E106" s="134"/>
      <c r="F106" s="135"/>
      <c r="G106" s="136"/>
      <c r="H106" s="137"/>
      <c r="I106" s="137"/>
      <c r="J106" s="151"/>
      <c r="K106" s="151"/>
    </row>
    <row r="107" spans="1:11" x14ac:dyDescent="0.25">
      <c r="A107" s="132">
        <v>2</v>
      </c>
      <c r="B107" s="138" t="s">
        <v>105</v>
      </c>
      <c r="C107" s="134"/>
      <c r="D107" s="134"/>
      <c r="E107" s="134"/>
      <c r="F107" s="135"/>
      <c r="G107" s="136"/>
      <c r="H107" s="137"/>
      <c r="I107" s="137"/>
      <c r="J107" s="151"/>
      <c r="K107" s="151"/>
    </row>
    <row r="108" spans="1:11" ht="15.75" thickBot="1" x14ac:dyDescent="0.3">
      <c r="A108" s="139">
        <v>3</v>
      </c>
      <c r="B108" s="436" t="s">
        <v>106</v>
      </c>
      <c r="C108" s="436"/>
      <c r="D108" s="436"/>
      <c r="E108" s="436"/>
      <c r="F108" s="436"/>
      <c r="G108" s="437"/>
      <c r="H108" s="137"/>
      <c r="I108" s="137"/>
      <c r="J108" s="157"/>
      <c r="K108" s="157"/>
    </row>
    <row r="109" spans="1:11" x14ac:dyDescent="0.25">
      <c r="A109" s="139">
        <v>4</v>
      </c>
      <c r="B109" s="436" t="s">
        <v>107</v>
      </c>
      <c r="C109" s="436"/>
      <c r="D109" s="436"/>
      <c r="E109" s="436"/>
      <c r="F109" s="436"/>
      <c r="G109" s="437"/>
      <c r="H109" s="137"/>
      <c r="I109" s="137"/>
    </row>
    <row r="110" spans="1:11" x14ac:dyDescent="0.25">
      <c r="A110" s="139">
        <v>5</v>
      </c>
      <c r="B110" s="435" t="s">
        <v>108</v>
      </c>
      <c r="C110" s="436"/>
      <c r="D110" s="436"/>
      <c r="E110" s="436"/>
      <c r="F110" s="436"/>
      <c r="G110" s="437"/>
      <c r="H110" s="137"/>
      <c r="I110" s="137"/>
    </row>
    <row r="111" spans="1:11" x14ac:dyDescent="0.25">
      <c r="A111" s="139">
        <v>6</v>
      </c>
      <c r="B111" s="435" t="s">
        <v>109</v>
      </c>
      <c r="C111" s="436"/>
      <c r="D111" s="436"/>
      <c r="E111" s="436"/>
      <c r="F111" s="436"/>
      <c r="G111" s="437"/>
      <c r="H111" s="137"/>
      <c r="I111" s="137"/>
    </row>
    <row r="112" spans="1:11" x14ac:dyDescent="0.25">
      <c r="A112" s="132"/>
      <c r="B112" s="134"/>
      <c r="C112" s="134"/>
      <c r="D112" s="134"/>
      <c r="E112" s="134"/>
      <c r="F112" s="135"/>
      <c r="G112" s="136"/>
      <c r="H112" s="137"/>
      <c r="I112" s="137"/>
    </row>
    <row r="113" spans="1:9" x14ac:dyDescent="0.25">
      <c r="A113" s="132"/>
      <c r="B113" s="134"/>
      <c r="C113" s="134"/>
      <c r="D113" s="134"/>
      <c r="E113" s="134"/>
      <c r="F113" s="135"/>
      <c r="G113" s="136"/>
      <c r="H113" s="137"/>
      <c r="I113" s="137"/>
    </row>
    <row r="114" spans="1:9" x14ac:dyDescent="0.25">
      <c r="A114" s="132" t="s">
        <v>110</v>
      </c>
      <c r="B114" s="134"/>
      <c r="C114" s="134"/>
      <c r="D114" s="134"/>
      <c r="E114" s="134"/>
      <c r="F114" s="135"/>
      <c r="G114" s="136"/>
      <c r="H114" s="137"/>
      <c r="I114" s="137"/>
    </row>
    <row r="115" spans="1:9" x14ac:dyDescent="0.25">
      <c r="A115" s="132" t="s">
        <v>111</v>
      </c>
      <c r="B115" s="134"/>
      <c r="C115" s="134"/>
      <c r="D115" s="134"/>
      <c r="E115" s="438" t="s">
        <v>112</v>
      </c>
      <c r="F115" s="438"/>
      <c r="G115" s="136"/>
      <c r="H115" s="137"/>
      <c r="I115" s="137"/>
    </row>
    <row r="116" spans="1:9" ht="15.75" thickBot="1" x14ac:dyDescent="0.3">
      <c r="A116" s="140"/>
      <c r="B116" s="141"/>
      <c r="C116" s="141"/>
      <c r="D116" s="141"/>
      <c r="E116" s="141"/>
      <c r="F116" s="142"/>
      <c r="G116" s="143"/>
      <c r="H116" s="137"/>
      <c r="I116" s="137"/>
    </row>
  </sheetData>
  <mergeCells count="40">
    <mergeCell ref="B33:C33"/>
    <mergeCell ref="C2:I2"/>
    <mergeCell ref="C3:I3"/>
    <mergeCell ref="C4:I4"/>
    <mergeCell ref="C5:I5"/>
    <mergeCell ref="A6:C6"/>
    <mergeCell ref="B7:C7"/>
    <mergeCell ref="D7:F7"/>
    <mergeCell ref="G7:H7"/>
    <mergeCell ref="B9:C9"/>
    <mergeCell ref="D9:F9"/>
    <mergeCell ref="G9:H9"/>
    <mergeCell ref="B15:C15"/>
    <mergeCell ref="B17:C17"/>
    <mergeCell ref="B66:C66"/>
    <mergeCell ref="B36:C36"/>
    <mergeCell ref="B37:C37"/>
    <mergeCell ref="B40:C40"/>
    <mergeCell ref="B41:C41"/>
    <mergeCell ref="B46:C46"/>
    <mergeCell ref="B48:C48"/>
    <mergeCell ref="B50:C50"/>
    <mergeCell ref="B55:C55"/>
    <mergeCell ref="B58:C58"/>
    <mergeCell ref="B60:C60"/>
    <mergeCell ref="B62:C62"/>
    <mergeCell ref="B72:C72"/>
    <mergeCell ref="D72:F72"/>
    <mergeCell ref="G72:H72"/>
    <mergeCell ref="B74:C74"/>
    <mergeCell ref="D74:F74"/>
    <mergeCell ref="G74:H74"/>
    <mergeCell ref="B111:G111"/>
    <mergeCell ref="E115:F115"/>
    <mergeCell ref="B77:C77"/>
    <mergeCell ref="B99:C99"/>
    <mergeCell ref="D99:I99"/>
    <mergeCell ref="B108:G108"/>
    <mergeCell ref="B109:G109"/>
    <mergeCell ref="B110:G1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workbookViewId="0">
      <selection activeCell="C21" sqref="C21"/>
    </sheetView>
  </sheetViews>
  <sheetFormatPr defaultRowHeight="15" x14ac:dyDescent="0.25"/>
  <cols>
    <col min="2" max="2" width="40.140625" bestFit="1" customWidth="1"/>
    <col min="3" max="4" width="12.5703125" bestFit="1" customWidth="1"/>
  </cols>
  <sheetData>
    <row r="2" spans="1:4" x14ac:dyDescent="0.25">
      <c r="C2" t="s">
        <v>115</v>
      </c>
      <c r="D2" t="s">
        <v>116</v>
      </c>
    </row>
    <row r="3" spans="1:4" x14ac:dyDescent="0.25">
      <c r="A3">
        <v>1</v>
      </c>
      <c r="B3" t="s">
        <v>117</v>
      </c>
      <c r="C3">
        <v>183998947</v>
      </c>
    </row>
    <row r="4" spans="1:4" x14ac:dyDescent="0.25">
      <c r="B4" t="s">
        <v>25</v>
      </c>
      <c r="D4">
        <f>C3</f>
        <v>183998947</v>
      </c>
    </row>
    <row r="6" spans="1:4" x14ac:dyDescent="0.25">
      <c r="A6">
        <v>2</v>
      </c>
      <c r="B6" t="s">
        <v>118</v>
      </c>
      <c r="C6">
        <v>4007618</v>
      </c>
    </row>
    <row r="7" spans="1:4" x14ac:dyDescent="0.25">
      <c r="B7" t="s">
        <v>119</v>
      </c>
      <c r="D7">
        <f>C6</f>
        <v>4007618</v>
      </c>
    </row>
    <row r="9" spans="1:4" x14ac:dyDescent="0.25">
      <c r="A9">
        <v>3</v>
      </c>
      <c r="B9" t="s">
        <v>189</v>
      </c>
      <c r="C9" s="204">
        <f>D10+D11</f>
        <v>3219101.5697148554</v>
      </c>
    </row>
    <row r="10" spans="1:4" x14ac:dyDescent="0.25">
      <c r="B10" t="s">
        <v>190</v>
      </c>
      <c r="D10">
        <f>'W.No -3 PV of JDCL Loan'!S10</f>
        <v>2112538.6340148556</v>
      </c>
    </row>
    <row r="11" spans="1:4" x14ac:dyDescent="0.25">
      <c r="B11" t="s">
        <v>191</v>
      </c>
      <c r="D11" s="204">
        <f>security!G34</f>
        <v>1106562.9356999998</v>
      </c>
    </row>
    <row r="13" spans="1:4" x14ac:dyDescent="0.25">
      <c r="A13">
        <v>4</v>
      </c>
      <c r="B13" t="s">
        <v>189</v>
      </c>
      <c r="C13" s="204">
        <f>security!G34</f>
        <v>1106562.9356999998</v>
      </c>
    </row>
    <row r="14" spans="1:4" x14ac:dyDescent="0.25">
      <c r="B14" s="235" t="s">
        <v>191</v>
      </c>
      <c r="D14" s="204">
        <f>C13</f>
        <v>1106562.9356999998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opLeftCell="D29" workbookViewId="0">
      <selection activeCell="R20" sqref="R20:R57"/>
    </sheetView>
  </sheetViews>
  <sheetFormatPr defaultRowHeight="15" x14ac:dyDescent="0.25"/>
  <cols>
    <col min="1" max="1" width="9.7109375" customWidth="1"/>
    <col min="2" max="3" width="14.5703125" style="188" customWidth="1"/>
    <col min="4" max="4" width="15.28515625" style="188" customWidth="1"/>
    <col min="5" max="5" width="13.28515625" style="188" customWidth="1"/>
    <col min="6" max="7" width="12.5703125" customWidth="1"/>
    <col min="8" max="8" width="12.5703125" style="188" customWidth="1"/>
    <col min="9" max="11" width="12.5703125" customWidth="1"/>
    <col min="12" max="13" width="15.28515625" hidden="1" customWidth="1"/>
    <col min="14" max="14" width="15.28515625" style="188" customWidth="1"/>
    <col min="15" max="15" width="12.5703125" style="188" customWidth="1"/>
    <col min="16" max="16" width="11.5703125" style="188" customWidth="1"/>
    <col min="17" max="17" width="15.28515625" style="188" customWidth="1"/>
    <col min="18" max="18" width="15.85546875" customWidth="1"/>
    <col min="19" max="19" width="11" customWidth="1"/>
  </cols>
  <sheetData>
    <row r="1" spans="1:19" x14ac:dyDescent="0.25">
      <c r="A1" s="187" t="str">
        <f>'[31]2.Equity'!A1</f>
        <v>ANDHRA CEMENTS LIMITED</v>
      </c>
    </row>
    <row r="2" spans="1:19" x14ac:dyDescent="0.25">
      <c r="A2" s="189" t="str">
        <f>'[31]11-17BS Schedules - Assets'!A2</f>
        <v>Notes to financial statements as at March 31, 2016</v>
      </c>
      <c r="F2" t="s">
        <v>138</v>
      </c>
      <c r="N2" s="190">
        <v>0.1</v>
      </c>
      <c r="O2" s="190">
        <f>N2/12</f>
        <v>8.3333333333333332E-3</v>
      </c>
      <c r="P2" s="190">
        <f>O2+1</f>
        <v>1.0083333333333333</v>
      </c>
    </row>
    <row r="3" spans="1:19" x14ac:dyDescent="0.25">
      <c r="A3" s="191" t="s">
        <v>139</v>
      </c>
      <c r="F3" t="s">
        <v>140</v>
      </c>
      <c r="N3" s="190">
        <v>0.12</v>
      </c>
      <c r="O3" s="190">
        <f>N3/12</f>
        <v>0.01</v>
      </c>
      <c r="P3" s="190">
        <f>O3+1</f>
        <v>1.01</v>
      </c>
    </row>
    <row r="4" spans="1:19" x14ac:dyDescent="0.25">
      <c r="A4" s="191"/>
    </row>
    <row r="5" spans="1:19" x14ac:dyDescent="0.25">
      <c r="A5" s="192"/>
      <c r="B5" s="193"/>
      <c r="C5" s="193"/>
      <c r="D5" s="193"/>
      <c r="E5" s="193"/>
      <c r="F5" s="192"/>
      <c r="G5" s="192"/>
      <c r="H5" s="485" t="s">
        <v>141</v>
      </c>
      <c r="I5" s="485"/>
      <c r="J5" s="485" t="s">
        <v>142</v>
      </c>
      <c r="K5" s="485"/>
      <c r="L5" s="194" t="s">
        <v>143</v>
      </c>
      <c r="M5" s="194" t="s">
        <v>144</v>
      </c>
      <c r="N5" s="486" t="s">
        <v>145</v>
      </c>
      <c r="O5" s="486"/>
      <c r="P5" s="486"/>
      <c r="Q5" s="486"/>
      <c r="R5" s="195"/>
    </row>
    <row r="6" spans="1:19" ht="30" x14ac:dyDescent="0.25">
      <c r="A6" s="196" t="s">
        <v>146</v>
      </c>
      <c r="B6" s="197" t="s">
        <v>147</v>
      </c>
      <c r="C6" s="197" t="s">
        <v>148</v>
      </c>
      <c r="D6" s="198" t="s">
        <v>149</v>
      </c>
      <c r="E6" s="198" t="s">
        <v>150</v>
      </c>
      <c r="F6" s="196" t="s">
        <v>151</v>
      </c>
      <c r="G6" s="196" t="s">
        <v>147</v>
      </c>
      <c r="H6" s="198" t="s">
        <v>148</v>
      </c>
      <c r="I6" s="196" t="s">
        <v>147</v>
      </c>
      <c r="J6" s="198" t="s">
        <v>148</v>
      </c>
      <c r="K6" s="196" t="s">
        <v>147</v>
      </c>
      <c r="L6" s="196"/>
      <c r="M6" s="196" t="s">
        <v>152</v>
      </c>
      <c r="N6" s="199" t="s">
        <v>152</v>
      </c>
      <c r="O6" s="200" t="s">
        <v>153</v>
      </c>
      <c r="P6" s="199" t="s">
        <v>154</v>
      </c>
      <c r="Q6" s="199" t="s">
        <v>155</v>
      </c>
      <c r="R6" s="201" t="s">
        <v>156</v>
      </c>
    </row>
    <row r="7" spans="1:19" x14ac:dyDescent="0.25">
      <c r="A7" s="202">
        <v>42011</v>
      </c>
      <c r="B7" s="188">
        <v>342670858</v>
      </c>
      <c r="C7" s="188">
        <v>2534289</v>
      </c>
      <c r="D7" s="188">
        <f>B7+C7</f>
        <v>345205147</v>
      </c>
      <c r="F7" s="203">
        <f>D7-E7</f>
        <v>345205147</v>
      </c>
      <c r="G7" s="203"/>
      <c r="H7" s="188">
        <f>C7*1/$P$2^1</f>
        <v>2513344.4628099175</v>
      </c>
      <c r="I7" s="203"/>
      <c r="J7" s="188">
        <f>C7*1/$P$3^1</f>
        <v>2509197.0297029703</v>
      </c>
      <c r="K7" s="203"/>
      <c r="L7" s="203"/>
      <c r="M7" s="203"/>
      <c r="N7" s="188">
        <f>K57+J57</f>
        <v>331251381.30476439</v>
      </c>
      <c r="O7" s="188">
        <f>N7*1%</f>
        <v>3312513.8130476438</v>
      </c>
      <c r="P7" s="188">
        <f t="shared" ref="P7:P8" si="0">C7</f>
        <v>2534289</v>
      </c>
      <c r="Q7" s="188">
        <f>N7+O7-P7</f>
        <v>332029606.11781204</v>
      </c>
      <c r="R7" s="203">
        <f>O7-C7</f>
        <v>778224.81304764375</v>
      </c>
    </row>
    <row r="8" spans="1:19" x14ac:dyDescent="0.25">
      <c r="A8" s="202">
        <v>42012</v>
      </c>
      <c r="B8" s="188">
        <f>F7</f>
        <v>345205147</v>
      </c>
      <c r="C8" s="188">
        <f>F7*10%/12</f>
        <v>2876709.5583333336</v>
      </c>
      <c r="D8" s="188">
        <f>B8</f>
        <v>345205147</v>
      </c>
      <c r="F8" s="203">
        <f>D8-E8</f>
        <v>345205147</v>
      </c>
      <c r="G8" s="203"/>
      <c r="H8" s="188">
        <f>C8*1/$P$2^2</f>
        <v>2829357.1231473265</v>
      </c>
      <c r="I8" s="203"/>
      <c r="J8" s="188">
        <f>C8*1/$P$3^2</f>
        <v>2820027.0153252953</v>
      </c>
      <c r="K8" s="203"/>
      <c r="L8" s="204">
        <f>C8*1/$P$2^2</f>
        <v>2829357.1231473265</v>
      </c>
      <c r="M8" s="204">
        <f>C8*1/$P$3^2</f>
        <v>2820027.0153252953</v>
      </c>
      <c r="N8" s="188">
        <f>Q7</f>
        <v>332029606.11781204</v>
      </c>
      <c r="O8" s="188">
        <f>N8*1%</f>
        <v>3320296.0611781203</v>
      </c>
      <c r="P8" s="188">
        <f t="shared" si="0"/>
        <v>2876709.5583333336</v>
      </c>
      <c r="Q8" s="188">
        <f>N8+O8-P8</f>
        <v>332473192.62065685</v>
      </c>
      <c r="R8" s="203">
        <f t="shared" ref="R8:R56" si="1">O8-C8</f>
        <v>443586.50284478674</v>
      </c>
    </row>
    <row r="9" spans="1:19" x14ac:dyDescent="0.25">
      <c r="A9" s="202">
        <v>42013</v>
      </c>
      <c r="B9" s="188">
        <f>F8</f>
        <v>345205147</v>
      </c>
      <c r="C9" s="188">
        <f t="shared" ref="C9:C56" si="2">F8*10%/12</f>
        <v>2876709.5583333336</v>
      </c>
      <c r="D9" s="188">
        <f t="shared" ref="D9:D56" si="3">B9+C9</f>
        <v>348081856.55833334</v>
      </c>
      <c r="E9" s="188">
        <v>8755294.3399999999</v>
      </c>
      <c r="F9" s="203">
        <f t="shared" ref="F9:F56" si="4">D9-E9</f>
        <v>339326562.21833336</v>
      </c>
      <c r="G9" s="203">
        <f>E9-C9</f>
        <v>5878584.7816666663</v>
      </c>
      <c r="H9" s="188">
        <f>C9*1/$P$2^3</f>
        <v>2805974.0064271009</v>
      </c>
      <c r="I9" s="188">
        <f>G9*1/$P$2^3</f>
        <v>5734035.9732010365</v>
      </c>
      <c r="J9" s="188">
        <f>C9*1/$P$3^3</f>
        <v>2792105.9557676194</v>
      </c>
      <c r="K9" s="188">
        <f>G9*1/$P$3^3</f>
        <v>5705696.4728430491</v>
      </c>
      <c r="L9" s="204">
        <f>E9*1/$P$2^3</f>
        <v>8540009.9796281364</v>
      </c>
      <c r="M9" s="204">
        <f>E9*1/$P$3^3</f>
        <v>8497802.4286106694</v>
      </c>
      <c r="N9" s="188">
        <f t="shared" ref="N9:N56" si="5">Q8</f>
        <v>332473192.62065685</v>
      </c>
      <c r="O9" s="188">
        <f t="shared" ref="O9:O56" si="6">N9*1%</f>
        <v>3324731.9262065687</v>
      </c>
      <c r="P9" s="188">
        <f>E9</f>
        <v>8755294.3399999999</v>
      </c>
      <c r="Q9" s="188">
        <f t="shared" ref="Q9:Q56" si="7">N9+O9-P9</f>
        <v>327042630.20686346</v>
      </c>
      <c r="R9" s="203">
        <f t="shared" si="1"/>
        <v>448022.36787323514</v>
      </c>
      <c r="S9" s="203"/>
    </row>
    <row r="10" spans="1:19" x14ac:dyDescent="0.25">
      <c r="A10" s="202">
        <v>42014</v>
      </c>
      <c r="B10" s="188">
        <f t="shared" ref="B10:B56" si="8">F9</f>
        <v>339326562.21833336</v>
      </c>
      <c r="C10" s="188">
        <f t="shared" si="2"/>
        <v>2827721.3518194449</v>
      </c>
      <c r="D10" s="188">
        <f t="shared" si="3"/>
        <v>342154283.57015282</v>
      </c>
      <c r="E10" s="188">
        <v>8755294.3399999999</v>
      </c>
      <c r="F10" s="203">
        <f t="shared" si="4"/>
        <v>333398989.23015285</v>
      </c>
      <c r="G10" s="203">
        <f t="shared" ref="G10:G56" si="9">E10-C10</f>
        <v>5927572.9881805554</v>
      </c>
      <c r="H10" s="188">
        <f>C10*1/$P$2^4</f>
        <v>2735395.4115541414</v>
      </c>
      <c r="I10" s="188">
        <f>G10*1/$P$2^4</f>
        <v>5734035.9732010365</v>
      </c>
      <c r="J10" s="188">
        <f>C10*1/$P$3^4</f>
        <v>2717384.6387728648</v>
      </c>
      <c r="K10" s="188">
        <f>G10*1/$P$3^4</f>
        <v>5696281.1321287863</v>
      </c>
      <c r="L10" s="204">
        <f>E10*1/$P$2^4</f>
        <v>8469431.3847551774</v>
      </c>
      <c r="M10" s="204">
        <f>E10*1/$P$3^4</f>
        <v>8413665.7709016521</v>
      </c>
      <c r="N10" s="188">
        <f t="shared" si="5"/>
        <v>327042630.20686346</v>
      </c>
      <c r="O10" s="188">
        <f t="shared" si="6"/>
        <v>3270426.3020686349</v>
      </c>
      <c r="P10" s="188">
        <f t="shared" ref="P10:P56" si="10">E10</f>
        <v>8755294.3399999999</v>
      </c>
      <c r="Q10" s="188">
        <f t="shared" si="7"/>
        <v>321557762.16893214</v>
      </c>
      <c r="R10" s="203">
        <f t="shared" si="1"/>
        <v>442704.95024918998</v>
      </c>
      <c r="S10" s="203">
        <f>SUM(R7:R10)</f>
        <v>2112538.6340148556</v>
      </c>
    </row>
    <row r="11" spans="1:19" x14ac:dyDescent="0.25">
      <c r="A11" s="202">
        <v>42015</v>
      </c>
      <c r="B11" s="188">
        <f t="shared" si="8"/>
        <v>333398989.23015285</v>
      </c>
      <c r="C11" s="188">
        <f t="shared" si="2"/>
        <v>2778324.9102512738</v>
      </c>
      <c r="D11" s="188">
        <f t="shared" si="3"/>
        <v>336177314.14040411</v>
      </c>
      <c r="E11" s="188">
        <v>8755294.3399999999</v>
      </c>
      <c r="F11" s="203">
        <f t="shared" si="4"/>
        <v>327422019.80040413</v>
      </c>
      <c r="G11" s="203">
        <f t="shared" si="9"/>
        <v>5976969.4297487261</v>
      </c>
      <c r="H11" s="188">
        <f>C11*1/$P$2^5</f>
        <v>2665400.1108536855</v>
      </c>
      <c r="I11" s="188">
        <f>G11*1/$P$2^5</f>
        <v>5734035.9732010365</v>
      </c>
      <c r="J11" s="188">
        <f>C11*1/$P$3^5</f>
        <v>2643480.821127187</v>
      </c>
      <c r="K11" s="188">
        <f>G11*1/$P$3^5</f>
        <v>5686881.3282803893</v>
      </c>
      <c r="L11" s="204">
        <f>E11*1/$P$2^5</f>
        <v>8399436.0840547215</v>
      </c>
      <c r="M11" s="204">
        <f>E11*1/$P$3^5</f>
        <v>8330362.1494075768</v>
      </c>
      <c r="N11" s="188">
        <f t="shared" si="5"/>
        <v>321557762.16893214</v>
      </c>
      <c r="O11" s="188">
        <f t="shared" si="6"/>
        <v>3215577.6216893215</v>
      </c>
      <c r="P11" s="188">
        <f t="shared" si="10"/>
        <v>8755294.3399999999</v>
      </c>
      <c r="Q11" s="188">
        <f t="shared" si="7"/>
        <v>316018045.45062149</v>
      </c>
      <c r="R11" s="203">
        <f t="shared" si="1"/>
        <v>437252.7114380477</v>
      </c>
    </row>
    <row r="12" spans="1:19" x14ac:dyDescent="0.25">
      <c r="A12" s="202">
        <v>42016</v>
      </c>
      <c r="B12" s="188">
        <f t="shared" si="8"/>
        <v>327422019.80040413</v>
      </c>
      <c r="C12" s="188">
        <f t="shared" si="2"/>
        <v>2728516.8316700347</v>
      </c>
      <c r="D12" s="188">
        <f t="shared" si="3"/>
        <v>330150536.63207418</v>
      </c>
      <c r="E12" s="188">
        <v>8755294.3399999999</v>
      </c>
      <c r="F12" s="203">
        <f t="shared" si="4"/>
        <v>321395242.2920742</v>
      </c>
      <c r="G12" s="203">
        <f t="shared" si="9"/>
        <v>6026777.5083299652</v>
      </c>
      <c r="H12" s="188">
        <f>C12*1/$P$2^6</f>
        <v>2595983.2837127377</v>
      </c>
      <c r="I12" s="188">
        <f>G12*1/$P$2^6</f>
        <v>5734035.9732010355</v>
      </c>
      <c r="J12" s="188">
        <f>C12*1/$P$3^6</f>
        <v>2570386.2805856601</v>
      </c>
      <c r="K12" s="188">
        <f>G12*1/$P$3^6</f>
        <v>5677497.0356594631</v>
      </c>
      <c r="L12" s="204">
        <f>E12*1/$P$2^6</f>
        <v>8330019.2569137737</v>
      </c>
      <c r="M12" s="204">
        <f>E12*1/$P$3^6</f>
        <v>8247883.3162451237</v>
      </c>
      <c r="N12" s="188">
        <f t="shared" si="5"/>
        <v>316018045.45062149</v>
      </c>
      <c r="O12" s="188">
        <f t="shared" si="6"/>
        <v>3160180.4545062147</v>
      </c>
      <c r="P12" s="188">
        <f t="shared" si="10"/>
        <v>8755294.3399999999</v>
      </c>
      <c r="Q12" s="188">
        <f t="shared" si="7"/>
        <v>310422931.56512773</v>
      </c>
      <c r="R12" s="203">
        <f t="shared" si="1"/>
        <v>431663.62283618003</v>
      </c>
    </row>
    <row r="13" spans="1:19" x14ac:dyDescent="0.25">
      <c r="A13" s="202">
        <v>42370</v>
      </c>
      <c r="B13" s="188">
        <f t="shared" si="8"/>
        <v>321395242.2920742</v>
      </c>
      <c r="C13" s="188">
        <f t="shared" si="2"/>
        <v>2678293.6857672851</v>
      </c>
      <c r="D13" s="188">
        <f t="shared" si="3"/>
        <v>324073535.9778415</v>
      </c>
      <c r="E13" s="188">
        <v>8755294.3399999999</v>
      </c>
      <c r="F13" s="203">
        <f t="shared" si="4"/>
        <v>315318241.63784152</v>
      </c>
      <c r="G13" s="203">
        <f t="shared" si="9"/>
        <v>6077000.6542327143</v>
      </c>
      <c r="H13" s="188">
        <f>C13*1/$P$2^7</f>
        <v>2527140.1493580788</v>
      </c>
      <c r="I13" s="188">
        <f>G13*1/$P$2^7</f>
        <v>5734035.9732010365</v>
      </c>
      <c r="J13" s="188">
        <f>C13*1/$P$3^7</f>
        <v>2498092.8765232661</v>
      </c>
      <c r="K13" s="188">
        <f>G13*1/$P$3^7</f>
        <v>5668128.2286699275</v>
      </c>
      <c r="L13" s="204">
        <f>E13*1/$P$2^7</f>
        <v>8261176.1225591153</v>
      </c>
      <c r="M13" s="204">
        <f>E13*1/$P$3^7</f>
        <v>8166221.105193194</v>
      </c>
      <c r="N13" s="188">
        <f t="shared" si="5"/>
        <v>310422931.56512773</v>
      </c>
      <c r="O13" s="188">
        <f t="shared" si="6"/>
        <v>3104229.3156512775</v>
      </c>
      <c r="P13" s="188">
        <f t="shared" si="10"/>
        <v>8755294.3399999999</v>
      </c>
      <c r="Q13" s="188">
        <f t="shared" si="7"/>
        <v>304771866.54077905</v>
      </c>
      <c r="R13" s="203">
        <f t="shared" si="1"/>
        <v>425935.62988399249</v>
      </c>
      <c r="S13" s="203"/>
    </row>
    <row r="14" spans="1:19" x14ac:dyDescent="0.25">
      <c r="A14" s="202">
        <v>42371</v>
      </c>
      <c r="B14" s="188">
        <f t="shared" si="8"/>
        <v>315318241.63784152</v>
      </c>
      <c r="C14" s="188">
        <f t="shared" si="2"/>
        <v>2627652.0136486795</v>
      </c>
      <c r="D14" s="188">
        <f t="shared" si="3"/>
        <v>317945893.65149021</v>
      </c>
      <c r="E14" s="188">
        <v>8755294.3399999999</v>
      </c>
      <c r="F14" s="203">
        <f t="shared" si="4"/>
        <v>309190599.31149024</v>
      </c>
      <c r="G14" s="203">
        <f t="shared" si="9"/>
        <v>6127642.3263513204</v>
      </c>
      <c r="H14" s="188">
        <f>C14*1/$P$2^8</f>
        <v>2458865.9665270122</v>
      </c>
      <c r="I14" s="188">
        <f>G14*1/$P$2^8</f>
        <v>5734035.9732010355</v>
      </c>
      <c r="J14" s="188">
        <f>C14*1/$P$3^8</f>
        <v>2426592.5491264188</v>
      </c>
      <c r="K14" s="188">
        <f>G14*1/$P$3^8</f>
        <v>5658774.881757929</v>
      </c>
      <c r="L14" s="204">
        <f>E14*1/$P$2^8</f>
        <v>8192901.9397280477</v>
      </c>
      <c r="M14" s="204">
        <f>E14*1/$P$3^8</f>
        <v>8085367.4308843482</v>
      </c>
      <c r="N14" s="188">
        <f t="shared" si="5"/>
        <v>304771866.54077905</v>
      </c>
      <c r="O14" s="188">
        <f t="shared" si="6"/>
        <v>3047718.6654077908</v>
      </c>
      <c r="P14" s="188">
        <f t="shared" si="10"/>
        <v>8755294.3399999999</v>
      </c>
      <c r="Q14" s="188">
        <f t="shared" si="7"/>
        <v>299064290.86618686</v>
      </c>
      <c r="R14" s="203">
        <f t="shared" si="1"/>
        <v>420066.65175911132</v>
      </c>
    </row>
    <row r="15" spans="1:19" x14ac:dyDescent="0.25">
      <c r="A15" s="202">
        <v>42372</v>
      </c>
      <c r="B15" s="188">
        <f t="shared" si="8"/>
        <v>309190599.31149024</v>
      </c>
      <c r="C15" s="188">
        <f t="shared" si="2"/>
        <v>2576588.3275957522</v>
      </c>
      <c r="D15" s="188">
        <f t="shared" si="3"/>
        <v>311767187.63908601</v>
      </c>
      <c r="E15" s="188">
        <v>8755294.3399999999</v>
      </c>
      <c r="F15" s="203">
        <f t="shared" si="4"/>
        <v>303011893.29908603</v>
      </c>
      <c r="G15" s="203">
        <f t="shared" si="9"/>
        <v>6178706.0124042481</v>
      </c>
      <c r="H15" s="188">
        <f>C15*1/$P$2^9</f>
        <v>2391156.0331408302</v>
      </c>
      <c r="I15" s="188">
        <f>G15*1/$P$2^9</f>
        <v>5734035.9732010365</v>
      </c>
      <c r="J15" s="188">
        <f>C15*1/$P$3^9</f>
        <v>2355877.3185925111</v>
      </c>
      <c r="K15" s="188">
        <f>G15*1/$P$3^9</f>
        <v>5649436.9694117932</v>
      </c>
      <c r="L15" s="204">
        <f>E15*1/$P$2^9</f>
        <v>8125192.0063418662</v>
      </c>
      <c r="M15" s="204">
        <f>E15*1/$P$3^9</f>
        <v>8005314.2880043043</v>
      </c>
      <c r="N15" s="188">
        <f t="shared" si="5"/>
        <v>299064290.86618686</v>
      </c>
      <c r="O15" s="188">
        <f t="shared" si="6"/>
        <v>2990642.9086618684</v>
      </c>
      <c r="P15" s="188">
        <f t="shared" si="10"/>
        <v>8755294.3399999999</v>
      </c>
      <c r="Q15" s="188">
        <f t="shared" si="7"/>
        <v>293299639.43484873</v>
      </c>
      <c r="R15" s="203">
        <f t="shared" si="1"/>
        <v>414054.58106611622</v>
      </c>
      <c r="S15" s="203"/>
    </row>
    <row r="16" spans="1:19" x14ac:dyDescent="0.25">
      <c r="A16" s="202">
        <v>42373</v>
      </c>
      <c r="B16" s="188">
        <f t="shared" si="8"/>
        <v>303011893.29908603</v>
      </c>
      <c r="C16" s="188">
        <f t="shared" si="2"/>
        <v>2525099.110825717</v>
      </c>
      <c r="D16" s="188">
        <f t="shared" si="3"/>
        <v>305536992.40991175</v>
      </c>
      <c r="E16" s="188">
        <v>8755294.3399999999</v>
      </c>
      <c r="F16" s="203">
        <f t="shared" si="4"/>
        <v>296781698.06991178</v>
      </c>
      <c r="G16" s="203">
        <f t="shared" si="9"/>
        <v>6230195.2291742824</v>
      </c>
      <c r="H16" s="188">
        <f>C16*1/$P$2^10</f>
        <v>2324005.6859809803</v>
      </c>
      <c r="I16" s="188">
        <f>G16*1/$P$2^10</f>
        <v>5734035.9732010355</v>
      </c>
      <c r="J16" s="188">
        <f>C16*1/$P$3^10</f>
        <v>2285939.2843373725</v>
      </c>
      <c r="K16" s="188">
        <f>G16*1/$P$3^10</f>
        <v>5640114.4661619384</v>
      </c>
      <c r="L16" s="204">
        <f>E16*1/$P$2^10</f>
        <v>8058041.6591820158</v>
      </c>
      <c r="M16" s="204">
        <f>E16*1/$P$3^10</f>
        <v>7926053.7504993109</v>
      </c>
      <c r="N16" s="188">
        <f t="shared" si="5"/>
        <v>293299639.43484873</v>
      </c>
      <c r="O16" s="188">
        <f t="shared" si="6"/>
        <v>2932996.3943484873</v>
      </c>
      <c r="P16" s="188">
        <f t="shared" si="10"/>
        <v>8755294.3399999999</v>
      </c>
      <c r="Q16" s="188">
        <f t="shared" si="7"/>
        <v>287477341.48919725</v>
      </c>
      <c r="R16" s="203">
        <f t="shared" si="1"/>
        <v>407897.28352277027</v>
      </c>
      <c r="S16" s="203">
        <f>SUM(R7:R16)</f>
        <v>4649409.1145210732</v>
      </c>
    </row>
    <row r="17" spans="1:19" x14ac:dyDescent="0.25">
      <c r="A17" s="205">
        <v>42374</v>
      </c>
      <c r="B17" s="206">
        <f t="shared" si="8"/>
        <v>296781698.06991178</v>
      </c>
      <c r="C17" s="206">
        <f t="shared" si="2"/>
        <v>2473180.817249265</v>
      </c>
      <c r="D17" s="206">
        <f t="shared" si="3"/>
        <v>299254878.88716102</v>
      </c>
      <c r="E17" s="206">
        <v>8755294.3399999999</v>
      </c>
      <c r="F17" s="207">
        <f t="shared" si="4"/>
        <v>290499584.54716104</v>
      </c>
      <c r="G17" s="207">
        <f t="shared" si="9"/>
        <v>6282113.5227507353</v>
      </c>
      <c r="H17" s="206">
        <f>C17*1/$P$2^11</f>
        <v>2257410.3003679062</v>
      </c>
      <c r="I17" s="206">
        <f>G17*1/$P$2^11</f>
        <v>5734035.9732010365</v>
      </c>
      <c r="J17" s="206">
        <f>C17*1/$P$3^11</f>
        <v>2216770.6242105849</v>
      </c>
      <c r="K17" s="206">
        <f>G17*1/$P$3^11</f>
        <v>5630807.3465808146</v>
      </c>
      <c r="L17" s="208">
        <f>E17*1/$P$2^11</f>
        <v>7991446.2735689422</v>
      </c>
      <c r="M17" s="208">
        <f>E17*1/$P$3^11</f>
        <v>7847577.9707913985</v>
      </c>
      <c r="N17" s="206">
        <f t="shared" si="5"/>
        <v>287477341.48919725</v>
      </c>
      <c r="O17" s="206">
        <f t="shared" si="6"/>
        <v>2874773.4148919727</v>
      </c>
      <c r="P17" s="206">
        <f t="shared" si="10"/>
        <v>8755294.3399999999</v>
      </c>
      <c r="Q17" s="206">
        <f t="shared" si="7"/>
        <v>281596820.56408924</v>
      </c>
      <c r="R17" s="207">
        <f t="shared" si="1"/>
        <v>401592.59764270764</v>
      </c>
    </row>
    <row r="18" spans="1:19" x14ac:dyDescent="0.25">
      <c r="A18" s="205">
        <v>42375</v>
      </c>
      <c r="B18" s="206">
        <f t="shared" si="8"/>
        <v>290499584.54716104</v>
      </c>
      <c r="C18" s="206">
        <f t="shared" si="2"/>
        <v>2420829.8712263419</v>
      </c>
      <c r="D18" s="206">
        <f t="shared" si="3"/>
        <v>292920414.41838741</v>
      </c>
      <c r="E18" s="206">
        <v>8755294.3399999999</v>
      </c>
      <c r="F18" s="207">
        <f t="shared" si="4"/>
        <v>284165120.07838744</v>
      </c>
      <c r="G18" s="207">
        <f t="shared" si="9"/>
        <v>6334464.4687736575</v>
      </c>
      <c r="H18" s="206">
        <f>C18*1/$P$2^12</f>
        <v>2191365.2898425427</v>
      </c>
      <c r="I18" s="206">
        <f>G18*1/$P$2^12</f>
        <v>5734035.9732010355</v>
      </c>
      <c r="J18" s="206">
        <f>C18*1/$P$3^12</f>
        <v>2148363.593718559</v>
      </c>
      <c r="K18" s="206">
        <f>G18*1/$P$3^12</f>
        <v>5621515.5852828259</v>
      </c>
      <c r="L18" s="208">
        <f>E18*1/$P$2^12</f>
        <v>7925401.2630435787</v>
      </c>
      <c r="M18" s="208">
        <f>E18*1/$P$3^12</f>
        <v>7769879.1790013844</v>
      </c>
      <c r="N18" s="206">
        <f t="shared" si="5"/>
        <v>281596820.56408924</v>
      </c>
      <c r="O18" s="206">
        <f t="shared" si="6"/>
        <v>2815968.2056408925</v>
      </c>
      <c r="P18" s="206">
        <f t="shared" si="10"/>
        <v>8755294.3399999999</v>
      </c>
      <c r="Q18" s="206">
        <f t="shared" si="7"/>
        <v>275657494.42973018</v>
      </c>
      <c r="R18" s="207">
        <f t="shared" si="1"/>
        <v>395138.33441455057</v>
      </c>
    </row>
    <row r="19" spans="1:19" x14ac:dyDescent="0.25">
      <c r="A19" s="205">
        <v>42376</v>
      </c>
      <c r="B19" s="206">
        <f t="shared" si="8"/>
        <v>284165120.07838744</v>
      </c>
      <c r="C19" s="206">
        <f t="shared" si="2"/>
        <v>2368042.6673198952</v>
      </c>
      <c r="D19" s="206">
        <f t="shared" si="3"/>
        <v>286533162.74570733</v>
      </c>
      <c r="E19" s="206">
        <v>8755294.3399999999</v>
      </c>
      <c r="F19" s="207">
        <f t="shared" si="4"/>
        <v>277777868.40570736</v>
      </c>
      <c r="G19" s="207">
        <f t="shared" si="9"/>
        <v>6387251.6726801042</v>
      </c>
      <c r="H19" s="206">
        <f>C19*1/$P$2^13</f>
        <v>2125866.1058504479</v>
      </c>
      <c r="I19" s="206">
        <f>G19*1/$P$2^13</f>
        <v>5734035.9732010365</v>
      </c>
      <c r="J19" s="206">
        <f>C19*1/$P$3^13</f>
        <v>2080710.5252553157</v>
      </c>
      <c r="K19" s="206">
        <f>G19*1/$P$3^13</f>
        <v>5612239.156924272</v>
      </c>
      <c r="L19" s="208">
        <f>E19*1/$P$2^13</f>
        <v>7859902.0790514844</v>
      </c>
      <c r="M19" s="208">
        <f>E19*1/$P$3^13</f>
        <v>7692949.6821795888</v>
      </c>
      <c r="N19" s="206">
        <f t="shared" si="5"/>
        <v>275657494.42973018</v>
      </c>
      <c r="O19" s="206">
        <f t="shared" si="6"/>
        <v>2756574.944297302</v>
      </c>
      <c r="P19" s="206">
        <f t="shared" si="10"/>
        <v>8755294.3399999999</v>
      </c>
      <c r="Q19" s="206">
        <f t="shared" si="7"/>
        <v>269658775.03402752</v>
      </c>
      <c r="R19" s="207">
        <f t="shared" si="1"/>
        <v>388532.27697740681</v>
      </c>
    </row>
    <row r="20" spans="1:19" x14ac:dyDescent="0.25">
      <c r="A20" s="202">
        <v>42377</v>
      </c>
      <c r="B20" s="188">
        <f t="shared" si="8"/>
        <v>277777868.40570736</v>
      </c>
      <c r="C20" s="188">
        <f t="shared" si="2"/>
        <v>2314815.5700475615</v>
      </c>
      <c r="D20" s="188">
        <f t="shared" si="3"/>
        <v>280092683.97575492</v>
      </c>
      <c r="E20" s="188">
        <v>8755294.3399999999</v>
      </c>
      <c r="F20" s="203">
        <f t="shared" si="4"/>
        <v>271337389.63575494</v>
      </c>
      <c r="G20" s="203">
        <f t="shared" si="9"/>
        <v>6440478.7699524388</v>
      </c>
      <c r="H20" s="188">
        <f>C20*1/$P$2^14</f>
        <v>2060908.2374285352</v>
      </c>
      <c r="I20" s="188">
        <f>G20*1/$P$2^14</f>
        <v>5734035.9732010365</v>
      </c>
      <c r="J20" s="188">
        <f>C20*1/$P$3^14</f>
        <v>2013803.8273408716</v>
      </c>
      <c r="K20" s="188">
        <f>G20*1/$P$3^14</f>
        <v>5602978.0362032745</v>
      </c>
      <c r="L20" s="204">
        <f>E20*1/$P$2^14</f>
        <v>7794944.2106295712</v>
      </c>
      <c r="M20" s="204">
        <f>E20*1/$P$3^14</f>
        <v>7616781.8635441456</v>
      </c>
      <c r="N20" s="188">
        <f t="shared" si="5"/>
        <v>269658775.03402752</v>
      </c>
      <c r="O20" s="188">
        <f t="shared" si="6"/>
        <v>2696587.750340275</v>
      </c>
      <c r="P20" s="188">
        <f t="shared" si="10"/>
        <v>8755294.3399999999</v>
      </c>
      <c r="Q20" s="188">
        <f t="shared" si="7"/>
        <v>263600068.4443678</v>
      </c>
      <c r="R20" s="203">
        <f t="shared" si="1"/>
        <v>381772.18029271346</v>
      </c>
    </row>
    <row r="21" spans="1:19" x14ac:dyDescent="0.25">
      <c r="A21" s="202">
        <v>42378</v>
      </c>
      <c r="B21" s="188">
        <f t="shared" si="8"/>
        <v>271337389.63575494</v>
      </c>
      <c r="C21" s="188">
        <f t="shared" si="2"/>
        <v>2261144.9136312916</v>
      </c>
      <c r="D21" s="188">
        <f t="shared" si="3"/>
        <v>273598534.54938626</v>
      </c>
      <c r="E21" s="188">
        <v>8755294.3399999999</v>
      </c>
      <c r="F21" s="203">
        <f t="shared" si="4"/>
        <v>264843240.20938626</v>
      </c>
      <c r="G21" s="203">
        <f t="shared" si="9"/>
        <v>6494149.4263687078</v>
      </c>
      <c r="H21" s="188">
        <f>C21*1/$P$2^15</f>
        <v>1996487.210894407</v>
      </c>
      <c r="I21" s="188">
        <f>G21*1/$P$2^15</f>
        <v>5734035.9732010355</v>
      </c>
      <c r="J21" s="188">
        <f>C21*1/$P$3^15</f>
        <v>1947635.9838671735</v>
      </c>
      <c r="K21" s="188">
        <f>G21*1/$P$3^15</f>
        <v>5593732.1978597054</v>
      </c>
      <c r="L21" s="204">
        <f>E21*1/$P$2^15</f>
        <v>7730523.1840954423</v>
      </c>
      <c r="M21" s="204">
        <f>E21*1/$P$3^15</f>
        <v>7541368.1817268794</v>
      </c>
      <c r="N21" s="188">
        <f t="shared" si="5"/>
        <v>263600068.4443678</v>
      </c>
      <c r="O21" s="188">
        <f t="shared" si="6"/>
        <v>2636000.6844436782</v>
      </c>
      <c r="P21" s="188">
        <f t="shared" si="10"/>
        <v>8755294.3399999999</v>
      </c>
      <c r="Q21" s="188">
        <f t="shared" si="7"/>
        <v>257480774.78881148</v>
      </c>
      <c r="R21" s="203">
        <f t="shared" si="1"/>
        <v>374855.77081238665</v>
      </c>
    </row>
    <row r="22" spans="1:19" x14ac:dyDescent="0.25">
      <c r="A22" s="202">
        <v>42379</v>
      </c>
      <c r="B22" s="188">
        <f t="shared" si="8"/>
        <v>264843240.20938626</v>
      </c>
      <c r="C22" s="188">
        <f t="shared" si="2"/>
        <v>2207027.0017448855</v>
      </c>
      <c r="D22" s="188">
        <f t="shared" si="3"/>
        <v>267050267.21113116</v>
      </c>
      <c r="E22" s="188">
        <v>8755294.3399999999</v>
      </c>
      <c r="F22" s="203">
        <f t="shared" si="4"/>
        <v>258294972.87113115</v>
      </c>
      <c r="G22" s="203">
        <f t="shared" si="9"/>
        <v>6548267.3382551149</v>
      </c>
      <c r="H22" s="188">
        <f>C22*1/$P$2^16</f>
        <v>1932598.5895382462</v>
      </c>
      <c r="I22" s="188">
        <f>G22*1/$P$2^16</f>
        <v>5734035.9732010365</v>
      </c>
      <c r="J22" s="188">
        <f>C22*1/$P$3^16</f>
        <v>1882199.5533514936</v>
      </c>
      <c r="K22" s="188">
        <f>G22*1/$P$3^16</f>
        <v>5584501.616675118</v>
      </c>
      <c r="L22" s="204">
        <f>E22*1/$P$2^16</f>
        <v>7666634.5627392819</v>
      </c>
      <c r="M22" s="204">
        <f>E22*1/$P$3^16</f>
        <v>7466701.1700266106</v>
      </c>
      <c r="N22" s="188">
        <f t="shared" si="5"/>
        <v>257480774.78881148</v>
      </c>
      <c r="O22" s="188">
        <f t="shared" si="6"/>
        <v>2574807.7478881148</v>
      </c>
      <c r="P22" s="188">
        <f t="shared" si="10"/>
        <v>8755294.3399999999</v>
      </c>
      <c r="Q22" s="188">
        <f t="shared" si="7"/>
        <v>251300288.19669959</v>
      </c>
      <c r="R22" s="203">
        <f t="shared" si="1"/>
        <v>367780.74614322931</v>
      </c>
    </row>
    <row r="23" spans="1:19" x14ac:dyDescent="0.25">
      <c r="A23" s="202">
        <v>42380</v>
      </c>
      <c r="B23" s="188">
        <f t="shared" si="8"/>
        <v>258294972.87113115</v>
      </c>
      <c r="C23" s="188">
        <f t="shared" si="2"/>
        <v>2152458.1072594263</v>
      </c>
      <c r="D23" s="188">
        <f t="shared" si="3"/>
        <v>260447430.97839057</v>
      </c>
      <c r="E23" s="188">
        <v>8755294.3399999999</v>
      </c>
      <c r="F23" s="203">
        <f t="shared" si="4"/>
        <v>251692136.63839057</v>
      </c>
      <c r="G23" s="203">
        <f t="shared" si="9"/>
        <v>6602836.2327405736</v>
      </c>
      <c r="H23" s="188">
        <f>C23*1/$P$2^17</f>
        <v>1869237.9733172606</v>
      </c>
      <c r="I23" s="188">
        <f>G23*1/$P$2^17</f>
        <v>5734035.9732010365</v>
      </c>
      <c r="J23" s="188">
        <f>C23*1/$P$3^17</f>
        <v>1817487.1681972286</v>
      </c>
      <c r="K23" s="188">
        <f>G23*1/$P$3^17</f>
        <v>5575286.2674726825</v>
      </c>
      <c r="L23" s="204">
        <f>E23*1/$P$2^17</f>
        <v>7603273.9465182973</v>
      </c>
      <c r="M23" s="204">
        <f>E23*1/$P$3^17</f>
        <v>7392773.4356699111</v>
      </c>
      <c r="N23" s="188">
        <f t="shared" si="5"/>
        <v>251300288.19669959</v>
      </c>
      <c r="O23" s="188">
        <f t="shared" si="6"/>
        <v>2513002.881966996</v>
      </c>
      <c r="P23" s="188">
        <f t="shared" si="10"/>
        <v>8755294.3399999999</v>
      </c>
      <c r="Q23" s="188">
        <f t="shared" si="7"/>
        <v>245057996.73866659</v>
      </c>
      <c r="R23" s="203">
        <f t="shared" si="1"/>
        <v>360544.77470756974</v>
      </c>
    </row>
    <row r="24" spans="1:19" x14ac:dyDescent="0.25">
      <c r="A24" s="202">
        <v>42381</v>
      </c>
      <c r="B24" s="188">
        <f t="shared" si="8"/>
        <v>251692136.63839057</v>
      </c>
      <c r="C24" s="188">
        <f t="shared" si="2"/>
        <v>2097434.4719865881</v>
      </c>
      <c r="D24" s="188">
        <f t="shared" si="3"/>
        <v>253789571.11037716</v>
      </c>
      <c r="E24" s="188">
        <v>8755294.3399999999</v>
      </c>
      <c r="F24" s="203">
        <f t="shared" si="4"/>
        <v>245034276.77037716</v>
      </c>
      <c r="G24" s="203">
        <f t="shared" si="9"/>
        <v>6657859.8680134118</v>
      </c>
      <c r="H24" s="188">
        <f>C24*1/$P$2^18</f>
        <v>1806400.9985526463</v>
      </c>
      <c r="I24" s="188">
        <f>G24*1/$P$2^18</f>
        <v>5734035.9732010355</v>
      </c>
      <c r="J24" s="188">
        <f>C24*1/$P$3^18</f>
        <v>1753491.5339620027</v>
      </c>
      <c r="K24" s="188">
        <f>G24*1/$P$3^18</f>
        <v>5566086.1251171175</v>
      </c>
      <c r="L24" s="204">
        <f>E24*1/$P$2^18</f>
        <v>7540436.971753682</v>
      </c>
      <c r="M24" s="204">
        <f>E24*1/$P$3^18</f>
        <v>7319577.6590791205</v>
      </c>
      <c r="N24" s="188">
        <f t="shared" si="5"/>
        <v>245057996.73866659</v>
      </c>
      <c r="O24" s="188">
        <f t="shared" si="6"/>
        <v>2450579.9673866662</v>
      </c>
      <c r="P24" s="188">
        <f t="shared" si="10"/>
        <v>8755294.3399999999</v>
      </c>
      <c r="Q24" s="188">
        <f t="shared" si="7"/>
        <v>238753282.36605325</v>
      </c>
      <c r="R24" s="203">
        <f t="shared" si="1"/>
        <v>353145.49540007813</v>
      </c>
    </row>
    <row r="25" spans="1:19" x14ac:dyDescent="0.25">
      <c r="A25" s="202">
        <v>42736</v>
      </c>
      <c r="B25" s="188">
        <f t="shared" si="8"/>
        <v>245034276.77037716</v>
      </c>
      <c r="C25" s="188">
        <f t="shared" si="2"/>
        <v>2041952.3064198096</v>
      </c>
      <c r="D25" s="188">
        <f t="shared" si="3"/>
        <v>247076229.07679698</v>
      </c>
      <c r="E25" s="188">
        <v>8755294.3399999999</v>
      </c>
      <c r="F25" s="203">
        <f t="shared" si="4"/>
        <v>238320934.73679698</v>
      </c>
      <c r="G25" s="203">
        <f t="shared" si="9"/>
        <v>6713342.0335801905</v>
      </c>
      <c r="H25" s="188">
        <f>C25*1/$P$2^19</f>
        <v>1744083.3376290621</v>
      </c>
      <c r="I25" s="188">
        <f>G25*1/$P$2^19</f>
        <v>5734035.9732010365</v>
      </c>
      <c r="J25" s="188">
        <f>C25*1/$P$3^19</f>
        <v>1690205.4286330303</v>
      </c>
      <c r="K25" s="188">
        <f>G25*1/$P$3^19</f>
        <v>5556901.1645146152</v>
      </c>
      <c r="L25" s="204">
        <f>E25*1/$P$2^19</f>
        <v>7478119.3108300986</v>
      </c>
      <c r="M25" s="204">
        <f>E25*1/$P$3^19</f>
        <v>7247106.5931476457</v>
      </c>
      <c r="N25" s="188">
        <f t="shared" si="5"/>
        <v>238753282.36605325</v>
      </c>
      <c r="O25" s="188">
        <f t="shared" si="6"/>
        <v>2387532.8236605325</v>
      </c>
      <c r="P25" s="188">
        <f t="shared" si="10"/>
        <v>8755294.3399999999</v>
      </c>
      <c r="Q25" s="188">
        <f t="shared" si="7"/>
        <v>232385520.84971377</v>
      </c>
      <c r="R25" s="203">
        <f t="shared" si="1"/>
        <v>345580.5172407229</v>
      </c>
    </row>
    <row r="26" spans="1:19" x14ac:dyDescent="0.25">
      <c r="A26" s="202">
        <v>42737</v>
      </c>
      <c r="B26" s="188">
        <f t="shared" si="8"/>
        <v>238320934.73679698</v>
      </c>
      <c r="C26" s="188">
        <f t="shared" si="2"/>
        <v>1986007.7894733083</v>
      </c>
      <c r="D26" s="188">
        <f t="shared" si="3"/>
        <v>240306942.52627027</v>
      </c>
      <c r="E26" s="188">
        <v>8755294.3399999999</v>
      </c>
      <c r="F26" s="203">
        <f t="shared" si="4"/>
        <v>231551648.18627027</v>
      </c>
      <c r="G26" s="203">
        <f t="shared" si="9"/>
        <v>6769286.5505266916</v>
      </c>
      <c r="H26" s="188">
        <f>C26*1/$P$2^20</f>
        <v>1682280.6986965826</v>
      </c>
      <c r="I26" s="188">
        <f>G26*1/$P$2^20</f>
        <v>5734035.9732010374</v>
      </c>
      <c r="J26" s="188">
        <f>C26*1/$P$3^20</f>
        <v>1627621.7019096452</v>
      </c>
      <c r="K26" s="188">
        <f>G26*1/$P$3^20</f>
        <v>5547731.3606127752</v>
      </c>
      <c r="L26" s="204">
        <f>E26*1/$P$2^20</f>
        <v>7416316.67189762</v>
      </c>
      <c r="M26" s="204">
        <f>E26*1/$P$3^20</f>
        <v>7175353.0625224207</v>
      </c>
      <c r="N26" s="188">
        <f t="shared" si="5"/>
        <v>232385520.84971377</v>
      </c>
      <c r="O26" s="188">
        <f t="shared" si="6"/>
        <v>2323855.2084971378</v>
      </c>
      <c r="P26" s="188">
        <f t="shared" si="10"/>
        <v>8755294.3399999999</v>
      </c>
      <c r="Q26" s="188">
        <f t="shared" si="7"/>
        <v>225954081.71821091</v>
      </c>
      <c r="R26" s="203">
        <f t="shared" si="1"/>
        <v>337847.41902382951</v>
      </c>
    </row>
    <row r="27" spans="1:19" x14ac:dyDescent="0.25">
      <c r="A27" s="202">
        <v>42738</v>
      </c>
      <c r="B27" s="188">
        <f t="shared" si="8"/>
        <v>231551648.18627027</v>
      </c>
      <c r="C27" s="188">
        <f t="shared" si="2"/>
        <v>1929597.0682189192</v>
      </c>
      <c r="D27" s="188">
        <f t="shared" si="3"/>
        <v>233481245.25448918</v>
      </c>
      <c r="E27" s="188">
        <v>8755294.3399999999</v>
      </c>
      <c r="F27" s="203">
        <f t="shared" si="4"/>
        <v>224725950.91448918</v>
      </c>
      <c r="G27" s="203">
        <f t="shared" si="9"/>
        <v>6825697.2717810804</v>
      </c>
      <c r="H27" s="188">
        <f>C27*1/$P$2^21</f>
        <v>1620988.8253751148</v>
      </c>
      <c r="I27" s="188">
        <f>G27*1/$P$2^21</f>
        <v>5734035.9732010374</v>
      </c>
      <c r="J27" s="188">
        <f>C27*1/$P$3^21</f>
        <v>1565733.274492943</v>
      </c>
      <c r="K27" s="188">
        <f>G27*1/$P$3^21</f>
        <v>5538576.6884005433</v>
      </c>
      <c r="L27" s="204">
        <f>E27*1/$P$2^21</f>
        <v>7355024.7985761529</v>
      </c>
      <c r="M27" s="204">
        <f>E27*1/$P$3^21</f>
        <v>7104309.962893486</v>
      </c>
      <c r="N27" s="188">
        <f t="shared" si="5"/>
        <v>225954081.71821091</v>
      </c>
      <c r="O27" s="188">
        <f t="shared" si="6"/>
        <v>2259540.8171821092</v>
      </c>
      <c r="P27" s="188">
        <f t="shared" si="10"/>
        <v>8755294.3399999999</v>
      </c>
      <c r="Q27" s="188">
        <f t="shared" si="7"/>
        <v>219458328.19539303</v>
      </c>
      <c r="R27" s="203">
        <f t="shared" si="1"/>
        <v>329943.74896319001</v>
      </c>
    </row>
    <row r="28" spans="1:19" x14ac:dyDescent="0.25">
      <c r="A28" s="202">
        <v>42739</v>
      </c>
      <c r="B28" s="188">
        <f t="shared" si="8"/>
        <v>224725950.91448918</v>
      </c>
      <c r="C28" s="188">
        <f t="shared" si="2"/>
        <v>1872716.2576207432</v>
      </c>
      <c r="D28" s="188">
        <f t="shared" si="3"/>
        <v>226598667.17210993</v>
      </c>
      <c r="E28" s="188">
        <v>8755294.3399999999</v>
      </c>
      <c r="F28" s="203">
        <f t="shared" si="4"/>
        <v>217843372.83210993</v>
      </c>
      <c r="G28" s="203">
        <f t="shared" si="9"/>
        <v>6882578.0823792564</v>
      </c>
      <c r="H28" s="188">
        <f>C28*1/$P$2^22</f>
        <v>1560203.4964612618</v>
      </c>
      <c r="I28" s="188">
        <f>G28*1/$P$2^22</f>
        <v>5734035.9732010365</v>
      </c>
      <c r="J28" s="188">
        <f>C28*1/$P$3^22</f>
        <v>1504533.1373824468</v>
      </c>
      <c r="K28" s="188">
        <f>G28*1/$P$3^22</f>
        <v>5529437.1229081322</v>
      </c>
      <c r="L28" s="204">
        <f>E28*1/$P$2^22</f>
        <v>7294239.4696622984</v>
      </c>
      <c r="M28" s="204">
        <f>E28*1/$P$3^22</f>
        <v>7033970.2602905789</v>
      </c>
      <c r="N28" s="188">
        <f t="shared" si="5"/>
        <v>219458328.19539303</v>
      </c>
      <c r="O28" s="188">
        <f t="shared" si="6"/>
        <v>2194583.2819539304</v>
      </c>
      <c r="P28" s="188">
        <f t="shared" si="10"/>
        <v>8755294.3399999999</v>
      </c>
      <c r="Q28" s="188">
        <f t="shared" si="7"/>
        <v>212897617.13734695</v>
      </c>
      <c r="R28" s="203">
        <f t="shared" si="1"/>
        <v>321867.02433318715</v>
      </c>
      <c r="S28" s="203">
        <f>SUM(R17:R28)</f>
        <v>4358600.8859515721</v>
      </c>
    </row>
    <row r="29" spans="1:19" x14ac:dyDescent="0.25">
      <c r="A29" s="202">
        <v>42740</v>
      </c>
      <c r="B29" s="188">
        <f t="shared" si="8"/>
        <v>217843372.83210993</v>
      </c>
      <c r="C29" s="188">
        <f t="shared" si="2"/>
        <v>1815361.4402675827</v>
      </c>
      <c r="D29" s="188">
        <f t="shared" si="3"/>
        <v>219658734.27237752</v>
      </c>
      <c r="E29" s="188">
        <v>8755294.3399999999</v>
      </c>
      <c r="F29" s="203">
        <f t="shared" si="4"/>
        <v>210903439.93237752</v>
      </c>
      <c r="G29" s="203">
        <f t="shared" si="9"/>
        <v>6939932.8997324174</v>
      </c>
      <c r="H29" s="188">
        <f>C29*1/$P$2^23</f>
        <v>1499920.5256376066</v>
      </c>
      <c r="I29" s="188">
        <f>G29*1/$P$2^23</f>
        <v>5734035.9732010383</v>
      </c>
      <c r="J29" s="188">
        <f>C29*1/$P$3^23</f>
        <v>1444014.3511797483</v>
      </c>
      <c r="K29" s="188">
        <f>G29*1/$P$3^23</f>
        <v>5520312.6392069645</v>
      </c>
      <c r="L29" s="204">
        <f>E29*1/$P$2^23</f>
        <v>7233956.4988386445</v>
      </c>
      <c r="M29" s="204">
        <f>E29*1/$P$3^23</f>
        <v>6964326.9903867124</v>
      </c>
      <c r="N29" s="188">
        <f t="shared" si="5"/>
        <v>212897617.13734695</v>
      </c>
      <c r="O29" s="188">
        <f t="shared" si="6"/>
        <v>2128976.1713734698</v>
      </c>
      <c r="P29" s="188">
        <f t="shared" si="10"/>
        <v>8755294.3399999999</v>
      </c>
      <c r="Q29" s="188">
        <f t="shared" si="7"/>
        <v>206271298.96872041</v>
      </c>
      <c r="R29" s="203">
        <f t="shared" si="1"/>
        <v>313614.7311058871</v>
      </c>
    </row>
    <row r="30" spans="1:19" x14ac:dyDescent="0.25">
      <c r="A30" s="202">
        <v>42741</v>
      </c>
      <c r="B30" s="188">
        <f t="shared" si="8"/>
        <v>210903439.93237752</v>
      </c>
      <c r="C30" s="188">
        <f t="shared" si="2"/>
        <v>1757528.666103146</v>
      </c>
      <c r="D30" s="188">
        <f t="shared" si="3"/>
        <v>212660968.59848067</v>
      </c>
      <c r="E30" s="188">
        <v>8755294.3399999999</v>
      </c>
      <c r="F30" s="203">
        <f t="shared" si="4"/>
        <v>203905674.25848067</v>
      </c>
      <c r="G30" s="203">
        <f t="shared" si="9"/>
        <v>6997765.6738968538</v>
      </c>
      <c r="H30" s="188">
        <f>C30*1/$P$2^24</f>
        <v>1440135.7611843948</v>
      </c>
      <c r="I30" s="188">
        <f>G30*1/$P$2^24</f>
        <v>5734035.9732010383</v>
      </c>
      <c r="J30" s="188">
        <f>C30*1/$P$3^24</f>
        <v>1384170.045399033</v>
      </c>
      <c r="K30" s="188">
        <f>G30*1/$P$3^24</f>
        <v>5511203.2124095922</v>
      </c>
      <c r="L30" s="204">
        <f>E30*1/$P$2^24</f>
        <v>7174171.7343854327</v>
      </c>
      <c r="M30" s="204">
        <f>E30*1/$P$3^24</f>
        <v>6895373.2578086248</v>
      </c>
      <c r="N30" s="188">
        <f t="shared" si="5"/>
        <v>206271298.96872041</v>
      </c>
      <c r="O30" s="188">
        <f t="shared" si="6"/>
        <v>2062712.9896872041</v>
      </c>
      <c r="P30" s="188">
        <f t="shared" si="10"/>
        <v>8755294.3399999999</v>
      </c>
      <c r="Q30" s="188">
        <f t="shared" si="7"/>
        <v>199578717.61840761</v>
      </c>
      <c r="R30" s="203">
        <f t="shared" si="1"/>
        <v>305184.32358405809</v>
      </c>
    </row>
    <row r="31" spans="1:19" x14ac:dyDescent="0.25">
      <c r="A31" s="202">
        <v>42742</v>
      </c>
      <c r="B31" s="188">
        <f t="shared" si="8"/>
        <v>203905674.25848067</v>
      </c>
      <c r="C31" s="188">
        <f t="shared" si="2"/>
        <v>1699213.9521540056</v>
      </c>
      <c r="D31" s="188">
        <f t="shared" si="3"/>
        <v>205604888.21063468</v>
      </c>
      <c r="E31" s="188">
        <v>8755294.3399999999</v>
      </c>
      <c r="F31" s="203">
        <f t="shared" si="4"/>
        <v>196849593.87063468</v>
      </c>
      <c r="G31" s="203">
        <f t="shared" si="9"/>
        <v>7056080.387845994</v>
      </c>
      <c r="H31" s="188">
        <f>C31*1/$P$2^25</f>
        <v>1380845.0856936064</v>
      </c>
      <c r="I31" s="188">
        <f>G31*1/$P$2^25</f>
        <v>5734035.9732010383</v>
      </c>
      <c r="J31" s="188">
        <f>C31*1/$P$3^25</f>
        <v>1324993.417784442</v>
      </c>
      <c r="K31" s="188">
        <f>G31*1/$P$3^25</f>
        <v>5502108.8176696412</v>
      </c>
      <c r="L31" s="204">
        <f>E31*1/$P$2^25</f>
        <v>7114881.0588946445</v>
      </c>
      <c r="M31" s="204">
        <f>E31*1/$P$3^25</f>
        <v>6827102.2354540834</v>
      </c>
      <c r="N31" s="188">
        <f t="shared" si="5"/>
        <v>199578717.61840761</v>
      </c>
      <c r="O31" s="188">
        <f t="shared" si="6"/>
        <v>1995787.1761840761</v>
      </c>
      <c r="P31" s="188">
        <f t="shared" si="10"/>
        <v>8755294.3399999999</v>
      </c>
      <c r="Q31" s="188">
        <f t="shared" si="7"/>
        <v>192819210.45459169</v>
      </c>
      <c r="R31" s="203">
        <f t="shared" si="1"/>
        <v>296573.22403007047</v>
      </c>
    </row>
    <row r="32" spans="1:19" x14ac:dyDescent="0.25">
      <c r="A32" s="202">
        <v>42743</v>
      </c>
      <c r="B32" s="188">
        <f t="shared" si="8"/>
        <v>196849593.87063468</v>
      </c>
      <c r="C32" s="188">
        <f t="shared" si="2"/>
        <v>1640413.2822552891</v>
      </c>
      <c r="D32" s="188">
        <f t="shared" si="3"/>
        <v>198490007.15288997</v>
      </c>
      <c r="E32" s="188">
        <v>8755294.3399999999</v>
      </c>
      <c r="F32" s="203">
        <f t="shared" si="4"/>
        <v>189734712.81288996</v>
      </c>
      <c r="G32" s="203">
        <f t="shared" si="9"/>
        <v>7114881.0577447107</v>
      </c>
      <c r="H32" s="188">
        <f>C32*1/$P$2^26</f>
        <v>1322044.4157853862</v>
      </c>
      <c r="I32" s="188">
        <f>G32*1/$P$2^26</f>
        <v>5734035.9732010383</v>
      </c>
      <c r="J32" s="188">
        <f>C32*1/$P$3^26</f>
        <v>1266477.7336341864</v>
      </c>
      <c r="K32" s="188">
        <f>G32*1/$P$3^26</f>
        <v>5493029.430181738</v>
      </c>
      <c r="L32" s="204">
        <f>E32*1/$P$2^26</f>
        <v>7056080.3889864245</v>
      </c>
      <c r="M32" s="204">
        <f>E32*1/$P$3^26</f>
        <v>6759507.163815924</v>
      </c>
      <c r="N32" s="188">
        <f t="shared" si="5"/>
        <v>192819210.45459169</v>
      </c>
      <c r="O32" s="188">
        <f t="shared" si="6"/>
        <v>1928192.1045459169</v>
      </c>
      <c r="P32" s="188">
        <f t="shared" si="10"/>
        <v>8755294.3399999999</v>
      </c>
      <c r="Q32" s="188">
        <f t="shared" si="7"/>
        <v>185992108.21913761</v>
      </c>
      <c r="R32" s="203">
        <f t="shared" si="1"/>
        <v>287778.82229062775</v>
      </c>
    </row>
    <row r="33" spans="1:18" x14ac:dyDescent="0.25">
      <c r="A33" s="202">
        <v>42744</v>
      </c>
      <c r="B33" s="188">
        <f t="shared" si="8"/>
        <v>189734712.81288996</v>
      </c>
      <c r="C33" s="188">
        <f t="shared" si="2"/>
        <v>1581122.6067740831</v>
      </c>
      <c r="D33" s="188">
        <f t="shared" si="3"/>
        <v>191315835.41966406</v>
      </c>
      <c r="E33" s="188">
        <v>8755294.3399999999</v>
      </c>
      <c r="F33" s="203">
        <f t="shared" si="4"/>
        <v>182560541.07966405</v>
      </c>
      <c r="G33" s="203">
        <f t="shared" si="9"/>
        <v>7174171.7332259165</v>
      </c>
      <c r="H33" s="188">
        <f>C33*1/$P$2^27</f>
        <v>1263729.7018268206</v>
      </c>
      <c r="I33" s="188">
        <f>G33*1/$P$2^27</f>
        <v>5734035.9732010383</v>
      </c>
      <c r="J33" s="188">
        <f>C33*1/$P$3^27</f>
        <v>1208616.3251313588</v>
      </c>
      <c r="K33" s="188">
        <f>G33*1/$P$3^27</f>
        <v>5483965.0251814397</v>
      </c>
      <c r="L33" s="204">
        <f>E33*1/$P$2^27</f>
        <v>6997765.6750278585</v>
      </c>
      <c r="M33" s="204">
        <f>E33*1/$P$3^27</f>
        <v>6692581.3503127983</v>
      </c>
      <c r="N33" s="188">
        <f t="shared" si="5"/>
        <v>185992108.21913761</v>
      </c>
      <c r="O33" s="188">
        <f t="shared" si="6"/>
        <v>1859921.082191376</v>
      </c>
      <c r="P33" s="188">
        <f t="shared" si="10"/>
        <v>8755294.3399999999</v>
      </c>
      <c r="Q33" s="188">
        <f t="shared" si="7"/>
        <v>179096734.96132898</v>
      </c>
      <c r="R33" s="203">
        <f t="shared" si="1"/>
        <v>278798.47541729291</v>
      </c>
    </row>
    <row r="34" spans="1:18" x14ac:dyDescent="0.25">
      <c r="A34" s="202">
        <v>42745</v>
      </c>
      <c r="B34" s="188">
        <f t="shared" si="8"/>
        <v>182560541.07966405</v>
      </c>
      <c r="C34" s="188">
        <f t="shared" si="2"/>
        <v>1521337.8423305338</v>
      </c>
      <c r="D34" s="188">
        <f t="shared" si="3"/>
        <v>184081878.9219946</v>
      </c>
      <c r="E34" s="188">
        <v>8755294.3399999999</v>
      </c>
      <c r="F34" s="203">
        <f t="shared" si="4"/>
        <v>175326584.58199459</v>
      </c>
      <c r="G34" s="203">
        <f t="shared" si="9"/>
        <v>7233956.4976694658</v>
      </c>
      <c r="H34" s="188">
        <f>C34*1/$P$2^28</f>
        <v>1205896.9276530365</v>
      </c>
      <c r="I34" s="188">
        <f>G34*1/$P$2^28</f>
        <v>5734035.9732010374</v>
      </c>
      <c r="J34" s="188">
        <f>C34*1/$P$3^28</f>
        <v>1151402.5906813664</v>
      </c>
      <c r="K34" s="188">
        <f>G34*1/$P$3^28</f>
        <v>5474915.5779451663</v>
      </c>
      <c r="L34" s="204">
        <f>E34*1/$P$2^28</f>
        <v>6939932.9008540744</v>
      </c>
      <c r="M34" s="204">
        <f>E34*1/$P$3^28</f>
        <v>6626318.1686265329</v>
      </c>
      <c r="N34" s="188">
        <f t="shared" si="5"/>
        <v>179096734.96132898</v>
      </c>
      <c r="O34" s="188">
        <f t="shared" si="6"/>
        <v>1790967.3496132898</v>
      </c>
      <c r="P34" s="188">
        <f t="shared" si="10"/>
        <v>8755294.3399999999</v>
      </c>
      <c r="Q34" s="188">
        <f t="shared" si="7"/>
        <v>172132407.97094226</v>
      </c>
      <c r="R34" s="203">
        <f t="shared" si="1"/>
        <v>269629.50728275604</v>
      </c>
    </row>
    <row r="35" spans="1:18" x14ac:dyDescent="0.25">
      <c r="A35" s="202">
        <v>42746</v>
      </c>
      <c r="B35" s="188">
        <f t="shared" si="8"/>
        <v>175326584.58199459</v>
      </c>
      <c r="C35" s="188">
        <f t="shared" si="2"/>
        <v>1461054.8715166217</v>
      </c>
      <c r="D35" s="188">
        <f t="shared" si="3"/>
        <v>176787639.45351121</v>
      </c>
      <c r="E35" s="188">
        <v>8755294.3399999999</v>
      </c>
      <c r="F35" s="203">
        <f t="shared" si="4"/>
        <v>168032345.1135112</v>
      </c>
      <c r="G35" s="203">
        <f t="shared" si="9"/>
        <v>7294239.4684833782</v>
      </c>
      <c r="H35" s="188">
        <f>C35*1/$P$2^29</f>
        <v>1148542.1102906065</v>
      </c>
      <c r="I35" s="188">
        <f>G35*1/$P$2^29</f>
        <v>5734035.9732010392</v>
      </c>
      <c r="J35" s="188">
        <f>C35*1/$P$3^29</f>
        <v>1094829.9942559307</v>
      </c>
      <c r="K35" s="188">
        <f>G35*1/$P$3^29</f>
        <v>5465881.0637901407</v>
      </c>
      <c r="L35" s="204">
        <f>E35*1/$P$2^29</f>
        <v>6882578.0834916458</v>
      </c>
      <c r="M35" s="204">
        <f>E35*1/$P$3^29</f>
        <v>6560711.0580460718</v>
      </c>
      <c r="N35" s="188">
        <f t="shared" si="5"/>
        <v>172132407.97094226</v>
      </c>
      <c r="O35" s="188">
        <f t="shared" si="6"/>
        <v>1721324.0797094225</v>
      </c>
      <c r="P35" s="188">
        <f t="shared" si="10"/>
        <v>8755294.3399999999</v>
      </c>
      <c r="Q35" s="188">
        <f t="shared" si="7"/>
        <v>165098437.71065167</v>
      </c>
      <c r="R35" s="203">
        <f t="shared" si="1"/>
        <v>260269.20819280087</v>
      </c>
    </row>
    <row r="36" spans="1:18" x14ac:dyDescent="0.25">
      <c r="A36" s="202">
        <v>42747</v>
      </c>
      <c r="B36" s="188">
        <f t="shared" si="8"/>
        <v>168032345.1135112</v>
      </c>
      <c r="C36" s="188">
        <f t="shared" si="2"/>
        <v>1400269.5426125934</v>
      </c>
      <c r="D36" s="188">
        <f t="shared" si="3"/>
        <v>169432614.65612379</v>
      </c>
      <c r="E36" s="188">
        <v>8755294.3399999999</v>
      </c>
      <c r="F36" s="203">
        <f t="shared" si="4"/>
        <v>160677320.31612378</v>
      </c>
      <c r="G36" s="203">
        <f t="shared" si="9"/>
        <v>7355024.7973874062</v>
      </c>
      <c r="H36" s="188">
        <f>C36*1/$P$2^30</f>
        <v>1091661.2996832372</v>
      </c>
      <c r="I36" s="188">
        <f>G36*1/$P$2^30</f>
        <v>5734035.9732010383</v>
      </c>
      <c r="J36" s="188">
        <f>C36*1/$P$3^30</f>
        <v>1038892.0647435768</v>
      </c>
      <c r="K36" s="188">
        <f>G36*1/$P$3^30</f>
        <v>5456861.4580743145</v>
      </c>
      <c r="L36" s="204">
        <f>E36*1/$P$2^30</f>
        <v>6825697.2728842758</v>
      </c>
      <c r="M36" s="204">
        <f>E36*1/$P$3^30</f>
        <v>6495753.5228178911</v>
      </c>
      <c r="N36" s="188">
        <f t="shared" si="5"/>
        <v>165098437.71065167</v>
      </c>
      <c r="O36" s="188">
        <f t="shared" si="6"/>
        <v>1650984.3771065166</v>
      </c>
      <c r="P36" s="188">
        <f t="shared" si="10"/>
        <v>8755294.3399999999</v>
      </c>
      <c r="Q36" s="188">
        <f t="shared" si="7"/>
        <v>157994127.74775818</v>
      </c>
      <c r="R36" s="203">
        <f t="shared" si="1"/>
        <v>250714.83449392323</v>
      </c>
    </row>
    <row r="37" spans="1:18" x14ac:dyDescent="0.25">
      <c r="A37" s="202">
        <v>43101</v>
      </c>
      <c r="B37" s="188">
        <f t="shared" si="8"/>
        <v>160677320.31612378</v>
      </c>
      <c r="C37" s="188">
        <f t="shared" si="2"/>
        <v>1338977.6693010316</v>
      </c>
      <c r="D37" s="188">
        <f t="shared" si="3"/>
        <v>162016297.98542482</v>
      </c>
      <c r="E37" s="188">
        <v>8755294.3399999999</v>
      </c>
      <c r="F37" s="203">
        <f t="shared" si="4"/>
        <v>153261003.64542481</v>
      </c>
      <c r="G37" s="203">
        <f t="shared" si="9"/>
        <v>7416316.6706989687</v>
      </c>
      <c r="H37" s="188">
        <f>C37*1/$P$2^31</f>
        <v>1035250.578419731</v>
      </c>
      <c r="I37" s="188">
        <f>G37*1/$P$2^31</f>
        <v>5734035.9732010402</v>
      </c>
      <c r="J37" s="188">
        <f>C37*1/$P$3^31</f>
        <v>983582.39530655881</v>
      </c>
      <c r="K37" s="188">
        <f>G37*1/$P$3^31</f>
        <v>5447856.7361963065</v>
      </c>
      <c r="L37" s="204">
        <f>E37*1/$P$2^31</f>
        <v>6769286.5516207702</v>
      </c>
      <c r="M37" s="204">
        <f>E37*1/$P$3^31</f>
        <v>6431439.1315028649</v>
      </c>
      <c r="N37" s="188">
        <f t="shared" si="5"/>
        <v>157994127.74775818</v>
      </c>
      <c r="O37" s="188">
        <f t="shared" si="6"/>
        <v>1579941.2774775818</v>
      </c>
      <c r="P37" s="188">
        <f t="shared" si="10"/>
        <v>8755294.3399999999</v>
      </c>
      <c r="Q37" s="188">
        <f t="shared" si="7"/>
        <v>150818774.68523577</v>
      </c>
      <c r="R37" s="203">
        <f t="shared" si="1"/>
        <v>240963.60817655013</v>
      </c>
    </row>
    <row r="38" spans="1:18" x14ac:dyDescent="0.25">
      <c r="A38" s="202">
        <v>43102</v>
      </c>
      <c r="B38" s="188">
        <f t="shared" si="8"/>
        <v>153261003.64542481</v>
      </c>
      <c r="C38" s="188">
        <f t="shared" si="2"/>
        <v>1277175.0303785403</v>
      </c>
      <c r="D38" s="188">
        <f t="shared" si="3"/>
        <v>154538178.67580336</v>
      </c>
      <c r="E38" s="188">
        <v>8755294.3399999999</v>
      </c>
      <c r="F38" s="203">
        <f t="shared" si="4"/>
        <v>145782884.33580336</v>
      </c>
      <c r="G38" s="203">
        <f t="shared" si="9"/>
        <v>7478119.3096214598</v>
      </c>
      <c r="H38" s="188">
        <f>C38*1/$P$2^32</f>
        <v>979306.06146418746</v>
      </c>
      <c r="I38" s="188">
        <f>G38*1/$P$2^32</f>
        <v>5734035.9732010392</v>
      </c>
      <c r="J38" s="188">
        <f>C38*1/$P$3^32</f>
        <v>928894.64274414792</v>
      </c>
      <c r="K38" s="188">
        <f>G38*1/$P$3^32</f>
        <v>5438866.8735953206</v>
      </c>
      <c r="L38" s="204">
        <f>E38*1/$P$2^32</f>
        <v>6713342.0346652269</v>
      </c>
      <c r="M38" s="204">
        <f>E38*1/$P$3^32</f>
        <v>6367761.5163394688</v>
      </c>
      <c r="N38" s="188">
        <f t="shared" si="5"/>
        <v>150818774.68523577</v>
      </c>
      <c r="O38" s="188">
        <f t="shared" si="6"/>
        <v>1508187.7468523576</v>
      </c>
      <c r="P38" s="188">
        <f t="shared" si="10"/>
        <v>8755294.3399999999</v>
      </c>
      <c r="Q38" s="188">
        <f t="shared" si="7"/>
        <v>143571668.09208813</v>
      </c>
      <c r="R38" s="203">
        <f t="shared" si="1"/>
        <v>231012.71647381736</v>
      </c>
    </row>
    <row r="39" spans="1:18" x14ac:dyDescent="0.25">
      <c r="A39" s="202">
        <v>43103</v>
      </c>
      <c r="B39" s="188">
        <f t="shared" si="8"/>
        <v>145782884.33580336</v>
      </c>
      <c r="C39" s="188">
        <f t="shared" si="2"/>
        <v>1214857.3694650282</v>
      </c>
      <c r="D39" s="188">
        <f t="shared" si="3"/>
        <v>146997741.70526838</v>
      </c>
      <c r="E39" s="188">
        <v>8755294.3399999999</v>
      </c>
      <c r="F39" s="203">
        <f t="shared" si="4"/>
        <v>138242447.36526838</v>
      </c>
      <c r="G39" s="203">
        <f t="shared" si="9"/>
        <v>7540436.9705349719</v>
      </c>
      <c r="H39" s="188">
        <f>C39*1/$P$2^33</f>
        <v>923823.89588844194</v>
      </c>
      <c r="I39" s="188">
        <f>G39*1/$P$2^33</f>
        <v>5734035.9732010402</v>
      </c>
      <c r="J39" s="188">
        <f>C39*1/$P$3^33</f>
        <v>874822.52686223132</v>
      </c>
      <c r="K39" s="188">
        <f>G39*1/$P$3^33</f>
        <v>5429891.8457511039</v>
      </c>
      <c r="L39" s="204">
        <f>E39*1/$P$2^33</f>
        <v>6657859.8690894814</v>
      </c>
      <c r="M39" s="204">
        <f>E39*1/$P$3^33</f>
        <v>6304714.372613335</v>
      </c>
      <c r="N39" s="188">
        <f t="shared" si="5"/>
        <v>143571668.09208813</v>
      </c>
      <c r="O39" s="188">
        <f t="shared" si="6"/>
        <v>1435716.6809208815</v>
      </c>
      <c r="P39" s="188">
        <f t="shared" si="10"/>
        <v>8755294.3399999999</v>
      </c>
      <c r="Q39" s="188">
        <f t="shared" si="7"/>
        <v>136252090.433009</v>
      </c>
      <c r="R39" s="203">
        <f t="shared" si="1"/>
        <v>220859.31145585328</v>
      </c>
    </row>
    <row r="40" spans="1:18" x14ac:dyDescent="0.25">
      <c r="A40" s="202">
        <v>43104</v>
      </c>
      <c r="B40" s="188">
        <f t="shared" si="8"/>
        <v>138242447.36526838</v>
      </c>
      <c r="C40" s="188">
        <f t="shared" si="2"/>
        <v>1152020.3947105699</v>
      </c>
      <c r="D40" s="188">
        <f t="shared" si="3"/>
        <v>139394467.75997895</v>
      </c>
      <c r="E40" s="188">
        <v>8755294.3399999999</v>
      </c>
      <c r="F40" s="203">
        <f t="shared" si="4"/>
        <v>130639173.41997895</v>
      </c>
      <c r="G40" s="203">
        <f t="shared" si="9"/>
        <v>7603273.9452894302</v>
      </c>
      <c r="H40" s="188">
        <f>C40*1/$P$2^34</f>
        <v>868800.26060671045</v>
      </c>
      <c r="I40" s="188">
        <f>G40*1/$P$2^34</f>
        <v>5734035.9732010402</v>
      </c>
      <c r="J40" s="188">
        <f>C40*1/$P$3^34</f>
        <v>821359.82984914712</v>
      </c>
      <c r="K40" s="188">
        <f>G40*1/$P$3^34</f>
        <v>5420931.6281838575</v>
      </c>
      <c r="L40" s="204">
        <f>E40*1/$P$2^34</f>
        <v>6602836.23380775</v>
      </c>
      <c r="M40" s="204">
        <f>E40*1/$P$3^34</f>
        <v>6242291.4580330048</v>
      </c>
      <c r="N40" s="188">
        <f t="shared" si="5"/>
        <v>136252090.433009</v>
      </c>
      <c r="O40" s="188">
        <f t="shared" si="6"/>
        <v>1362520.9043300899</v>
      </c>
      <c r="P40" s="188">
        <f t="shared" si="10"/>
        <v>8755294.3399999999</v>
      </c>
      <c r="Q40" s="188">
        <f t="shared" si="7"/>
        <v>128859316.9973391</v>
      </c>
      <c r="R40" s="203">
        <f t="shared" si="1"/>
        <v>210500.50961952005</v>
      </c>
    </row>
    <row r="41" spans="1:18" x14ac:dyDescent="0.25">
      <c r="A41" s="202">
        <v>43105</v>
      </c>
      <c r="B41" s="188">
        <f t="shared" si="8"/>
        <v>130639173.41997895</v>
      </c>
      <c r="C41" s="188">
        <f t="shared" si="2"/>
        <v>1088659.7784998247</v>
      </c>
      <c r="D41" s="188">
        <f t="shared" si="3"/>
        <v>131727833.19847877</v>
      </c>
      <c r="E41" s="188">
        <v>8755294.3399999999</v>
      </c>
      <c r="F41" s="203">
        <f t="shared" si="4"/>
        <v>122972538.85847877</v>
      </c>
      <c r="G41" s="203">
        <f t="shared" si="9"/>
        <v>7666634.5615001749</v>
      </c>
      <c r="H41" s="188">
        <f>C41*1/$P$2^35</f>
        <v>814231.36611243174</v>
      </c>
      <c r="I41" s="188">
        <f>G41*1/$P$2^35</f>
        <v>5734035.9732010402</v>
      </c>
      <c r="J41" s="188">
        <f>C41*1/$P$3^35</f>
        <v>768500.39565770479</v>
      </c>
      <c r="K41" s="188">
        <f>G41*1/$P$3^35</f>
        <v>5411986.1964541823</v>
      </c>
      <c r="L41" s="204">
        <f>E41*1/$P$2^35</f>
        <v>6548267.3393134726</v>
      </c>
      <c r="M41" s="204">
        <f>E41*1/$P$3^35</f>
        <v>6180486.5921118874</v>
      </c>
      <c r="N41" s="188">
        <f t="shared" si="5"/>
        <v>128859316.9973391</v>
      </c>
      <c r="O41" s="188">
        <f t="shared" si="6"/>
        <v>1288593.1699733911</v>
      </c>
      <c r="P41" s="188">
        <f t="shared" si="10"/>
        <v>8755294.3399999999</v>
      </c>
      <c r="Q41" s="188">
        <f t="shared" si="7"/>
        <v>121392615.82731248</v>
      </c>
      <c r="R41" s="203">
        <f t="shared" si="1"/>
        <v>199933.39147356641</v>
      </c>
    </row>
    <row r="42" spans="1:18" x14ac:dyDescent="0.25">
      <c r="A42" s="202">
        <v>43106</v>
      </c>
      <c r="B42" s="188">
        <f t="shared" si="8"/>
        <v>122972538.85847877</v>
      </c>
      <c r="C42" s="188">
        <f t="shared" si="2"/>
        <v>1024771.1571539898</v>
      </c>
      <c r="D42" s="188">
        <f t="shared" si="3"/>
        <v>123997310.01563276</v>
      </c>
      <c r="E42" s="188">
        <v>8755294.3399999999</v>
      </c>
      <c r="F42" s="203">
        <f t="shared" si="4"/>
        <v>115242015.67563276</v>
      </c>
      <c r="G42" s="203">
        <f t="shared" si="9"/>
        <v>7730523.1828460097</v>
      </c>
      <c r="H42" s="188">
        <f>C42*1/$P$2^36</f>
        <v>760113.45421727898</v>
      </c>
      <c r="I42" s="188">
        <f>G42*1/$P$2^36</f>
        <v>5734035.9732010411</v>
      </c>
      <c r="J42" s="188">
        <f>C42*1/$P$3^36</f>
        <v>716238.12939331995</v>
      </c>
      <c r="K42" s="188">
        <f>G42*1/$P$3^36</f>
        <v>5403055.5261630034</v>
      </c>
      <c r="L42" s="204">
        <f>E42*1/$P$2^36</f>
        <v>6494149.4274183204</v>
      </c>
      <c r="M42" s="204">
        <f>E42*1/$P$3^36</f>
        <v>6119293.655556323</v>
      </c>
      <c r="N42" s="188">
        <f t="shared" si="5"/>
        <v>121392615.82731248</v>
      </c>
      <c r="O42" s="188">
        <f t="shared" si="6"/>
        <v>1213926.1582731248</v>
      </c>
      <c r="P42" s="188">
        <f t="shared" si="10"/>
        <v>8755294.3399999999</v>
      </c>
      <c r="Q42" s="188">
        <f t="shared" si="7"/>
        <v>113851247.64558561</v>
      </c>
      <c r="R42" s="203">
        <f t="shared" si="1"/>
        <v>189155.00111913506</v>
      </c>
    </row>
    <row r="43" spans="1:18" x14ac:dyDescent="0.25">
      <c r="A43" s="202">
        <v>43107</v>
      </c>
      <c r="B43" s="188">
        <f t="shared" si="8"/>
        <v>115242015.67563276</v>
      </c>
      <c r="C43" s="188">
        <f t="shared" si="2"/>
        <v>960350.13063027302</v>
      </c>
      <c r="D43" s="188">
        <f t="shared" si="3"/>
        <v>116202365.80626303</v>
      </c>
      <c r="E43" s="188">
        <v>8755294.3399999999</v>
      </c>
      <c r="F43" s="203">
        <f t="shared" si="4"/>
        <v>107447071.46626303</v>
      </c>
      <c r="G43" s="203">
        <f t="shared" si="9"/>
        <v>7794944.2093697265</v>
      </c>
      <c r="H43" s="188">
        <f>C43*1/$P$2^37</f>
        <v>706442.79779233434</v>
      </c>
      <c r="I43" s="188">
        <f>G43*1/$P$2^37</f>
        <v>5734035.9732010411</v>
      </c>
      <c r="J43" s="188">
        <f>C43*1/$P$3^37</f>
        <v>664566.99670821277</v>
      </c>
      <c r="K43" s="188">
        <f>G43*1/$P$3^37</f>
        <v>5394139.5929515129</v>
      </c>
      <c r="L43" s="204">
        <f>E43*1/$P$2^37</f>
        <v>6440478.7709933762</v>
      </c>
      <c r="M43" s="204">
        <f>E43*1/$P$3^37</f>
        <v>6058706.5896597262</v>
      </c>
      <c r="N43" s="188">
        <f t="shared" si="5"/>
        <v>113851247.64558561</v>
      </c>
      <c r="O43" s="188">
        <f t="shared" si="6"/>
        <v>1138512.4764558561</v>
      </c>
      <c r="P43" s="188">
        <f t="shared" si="10"/>
        <v>8755294.3399999999</v>
      </c>
      <c r="Q43" s="188">
        <f t="shared" si="7"/>
        <v>106234465.78204146</v>
      </c>
      <c r="R43" s="203">
        <f t="shared" si="1"/>
        <v>178162.34582558309</v>
      </c>
    </row>
    <row r="44" spans="1:18" x14ac:dyDescent="0.25">
      <c r="A44" s="202">
        <v>43108</v>
      </c>
      <c r="B44" s="188">
        <f t="shared" si="8"/>
        <v>107447071.46626303</v>
      </c>
      <c r="C44" s="188">
        <f t="shared" si="2"/>
        <v>895392.26221885858</v>
      </c>
      <c r="D44" s="188">
        <f t="shared" si="3"/>
        <v>108342463.72848189</v>
      </c>
      <c r="E44" s="188">
        <v>8755294.3399999999</v>
      </c>
      <c r="F44" s="203">
        <f t="shared" si="4"/>
        <v>99587169.388481885</v>
      </c>
      <c r="G44" s="203">
        <f t="shared" si="9"/>
        <v>7859902.0777811408</v>
      </c>
      <c r="H44" s="188">
        <f>C44*1/$P$2^38</f>
        <v>653215.70051139721</v>
      </c>
      <c r="I44" s="188">
        <f>G44*1/$P$2^38</f>
        <v>5734035.9732010402</v>
      </c>
      <c r="J44" s="188">
        <f>C44*1/$P$3^38</f>
        <v>613481.02320160076</v>
      </c>
      <c r="K44" s="188">
        <f>G44*1/$P$3^38</f>
        <v>5385238.3725010976</v>
      </c>
      <c r="L44" s="204">
        <f>E44*1/$P$2^38</f>
        <v>6387251.673712438</v>
      </c>
      <c r="M44" s="204">
        <f>E44*1/$P$3^38</f>
        <v>5998719.3957026983</v>
      </c>
      <c r="N44" s="188">
        <f t="shared" si="5"/>
        <v>106234465.78204146</v>
      </c>
      <c r="O44" s="188">
        <f t="shared" si="6"/>
        <v>1062344.6578204145</v>
      </c>
      <c r="P44" s="188">
        <f t="shared" si="10"/>
        <v>8755294.3399999999</v>
      </c>
      <c r="Q44" s="188">
        <f t="shared" si="7"/>
        <v>98541516.099861875</v>
      </c>
      <c r="R44" s="203">
        <f t="shared" si="1"/>
        <v>166952.39560155594</v>
      </c>
    </row>
    <row r="45" spans="1:18" x14ac:dyDescent="0.25">
      <c r="A45" s="202">
        <v>43109</v>
      </c>
      <c r="B45" s="188">
        <f t="shared" si="8"/>
        <v>99587169.388481885</v>
      </c>
      <c r="C45" s="188">
        <f t="shared" si="2"/>
        <v>829893.07823734905</v>
      </c>
      <c r="D45" s="188">
        <f t="shared" si="3"/>
        <v>100417062.46671924</v>
      </c>
      <c r="E45" s="188">
        <v>8755294.3399999999</v>
      </c>
      <c r="F45" s="203">
        <f t="shared" si="4"/>
        <v>91661768.126719236</v>
      </c>
      <c r="G45" s="203">
        <f t="shared" si="9"/>
        <v>7925401.2617626507</v>
      </c>
      <c r="H45" s="188">
        <f>C45*1/$P$2^39</f>
        <v>600428.49659641844</v>
      </c>
      <c r="I45" s="188">
        <f>G45*1/$P$2^39</f>
        <v>5734035.973201042</v>
      </c>
      <c r="J45" s="188">
        <f>C45*1/$P$3^39</f>
        <v>562974.29382583336</v>
      </c>
      <c r="K45" s="188">
        <f>G45*1/$P$3^39</f>
        <v>5376351.8405332752</v>
      </c>
      <c r="L45" s="204">
        <f>E45*1/$P$2^39</f>
        <v>6334464.4697974604</v>
      </c>
      <c r="M45" s="204">
        <f>E45*1/$P$3^39</f>
        <v>5939326.1343591092</v>
      </c>
      <c r="N45" s="188">
        <f t="shared" si="5"/>
        <v>98541516.099861875</v>
      </c>
      <c r="O45" s="188">
        <f t="shared" si="6"/>
        <v>985415.16099861881</v>
      </c>
      <c r="P45" s="188">
        <f t="shared" si="10"/>
        <v>8755294.3399999999</v>
      </c>
      <c r="Q45" s="188">
        <f t="shared" si="7"/>
        <v>90771636.920860484</v>
      </c>
      <c r="R45" s="203">
        <f t="shared" si="1"/>
        <v>155522.08276126976</v>
      </c>
    </row>
    <row r="46" spans="1:18" x14ac:dyDescent="0.25">
      <c r="A46" s="202">
        <v>43110</v>
      </c>
      <c r="B46" s="188">
        <f t="shared" si="8"/>
        <v>91661768.126719236</v>
      </c>
      <c r="C46" s="188">
        <f t="shared" si="2"/>
        <v>763848.06772266037</v>
      </c>
      <c r="D46" s="188">
        <f t="shared" si="3"/>
        <v>92425616.1944419</v>
      </c>
      <c r="E46" s="188">
        <v>8755294.3399999999</v>
      </c>
      <c r="F46" s="203">
        <f t="shared" si="4"/>
        <v>83670321.854441896</v>
      </c>
      <c r="G46" s="203">
        <f t="shared" si="9"/>
        <v>7991446.2722773394</v>
      </c>
      <c r="H46" s="188">
        <f>C46*1/$P$2^40</f>
        <v>548077.5505650345</v>
      </c>
      <c r="I46" s="188">
        <f>G46*1/$P$2^40</f>
        <v>5734035.9732010411</v>
      </c>
      <c r="J46" s="188">
        <f>C46*1/$P$3^40</f>
        <v>513040.95229840529</v>
      </c>
      <c r="K46" s="188">
        <f>G46*1/$P$3^40</f>
        <v>5367479.9728096221</v>
      </c>
      <c r="L46" s="204">
        <f>E46*1/$P$2^40</f>
        <v>6282113.5237660762</v>
      </c>
      <c r="M46" s="204">
        <f>E46*1/$P$3^40</f>
        <v>5880520.9251080267</v>
      </c>
      <c r="N46" s="188">
        <f t="shared" si="5"/>
        <v>90771636.920860484</v>
      </c>
      <c r="O46" s="188">
        <f t="shared" si="6"/>
        <v>907716.36920860491</v>
      </c>
      <c r="P46" s="188">
        <f t="shared" si="10"/>
        <v>8755294.3399999999</v>
      </c>
      <c r="Q46" s="188">
        <f t="shared" si="7"/>
        <v>82924058.950069085</v>
      </c>
      <c r="R46" s="203">
        <f t="shared" si="1"/>
        <v>143868.30148594454</v>
      </c>
    </row>
    <row r="47" spans="1:18" x14ac:dyDescent="0.25">
      <c r="A47" s="202">
        <v>43111</v>
      </c>
      <c r="B47" s="188">
        <f t="shared" si="8"/>
        <v>83670321.854441896</v>
      </c>
      <c r="C47" s="188">
        <f t="shared" si="2"/>
        <v>697252.68212034914</v>
      </c>
      <c r="D47" s="188">
        <f t="shared" si="3"/>
        <v>84367574.536562249</v>
      </c>
      <c r="E47" s="188">
        <v>8755294.3399999999</v>
      </c>
      <c r="F47" s="203">
        <f t="shared" si="4"/>
        <v>75612280.196562245</v>
      </c>
      <c r="G47" s="203">
        <f t="shared" si="9"/>
        <v>8058041.6578796506</v>
      </c>
      <c r="H47" s="188">
        <f>C47*1/$P$2^41</f>
        <v>496159.25698019087</v>
      </c>
      <c r="I47" s="188">
        <f>G47*1/$P$2^41</f>
        <v>5734035.973201042</v>
      </c>
      <c r="J47" s="188">
        <f>C47*1/$P$3^41</f>
        <v>463675.20051979378</v>
      </c>
      <c r="K47" s="188">
        <f>G47*1/$P$3^41</f>
        <v>5358622.745131718</v>
      </c>
      <c r="L47" s="204">
        <f>E47*1/$P$2^41</f>
        <v>6230195.230181233</v>
      </c>
      <c r="M47" s="204">
        <f>E47*1/$P$3^41</f>
        <v>5822297.9456515117</v>
      </c>
      <c r="N47" s="188">
        <f t="shared" si="5"/>
        <v>82924058.950069085</v>
      </c>
      <c r="O47" s="188">
        <f t="shared" si="6"/>
        <v>829240.58950069081</v>
      </c>
      <c r="P47" s="188">
        <f t="shared" si="10"/>
        <v>8755294.3399999999</v>
      </c>
      <c r="Q47" s="188">
        <f t="shared" si="7"/>
        <v>74998005.199569777</v>
      </c>
      <c r="R47" s="203">
        <f t="shared" si="1"/>
        <v>131987.90738034167</v>
      </c>
    </row>
    <row r="48" spans="1:18" x14ac:dyDescent="0.25">
      <c r="A48" s="202">
        <v>43112</v>
      </c>
      <c r="B48" s="188">
        <f t="shared" si="8"/>
        <v>75612280.196562245</v>
      </c>
      <c r="C48" s="188">
        <f t="shared" si="2"/>
        <v>630102.33497135213</v>
      </c>
      <c r="D48" s="188">
        <f t="shared" si="3"/>
        <v>76242382.531533599</v>
      </c>
      <c r="E48" s="188">
        <v>8755294.3399999999</v>
      </c>
      <c r="F48" s="203">
        <f t="shared" si="4"/>
        <v>67487088.191533595</v>
      </c>
      <c r="G48" s="203">
        <f t="shared" si="9"/>
        <v>8125192.0050286474</v>
      </c>
      <c r="H48" s="188">
        <f>C48*1/$P$2^42</f>
        <v>444670.04020183359</v>
      </c>
      <c r="I48" s="188">
        <f>G48*1/$P$2^42</f>
        <v>5734035.9732010411</v>
      </c>
      <c r="J48" s="188">
        <f>C48*1/$P$3^42</f>
        <v>414871.29799705883</v>
      </c>
      <c r="K48" s="188">
        <f>G48*1/$P$3^42</f>
        <v>5349780.1333410703</v>
      </c>
      <c r="L48" s="204">
        <f>E48*1/$P$2^42</f>
        <v>6178706.0134028746</v>
      </c>
      <c r="M48" s="204">
        <f>E48*1/$P$3^42</f>
        <v>5764651.4313381296</v>
      </c>
      <c r="N48" s="188">
        <f t="shared" si="5"/>
        <v>74998005.199569777</v>
      </c>
      <c r="O48" s="188">
        <f t="shared" si="6"/>
        <v>749980.05199569778</v>
      </c>
      <c r="P48" s="188">
        <f t="shared" si="10"/>
        <v>8755294.3399999999</v>
      </c>
      <c r="Q48" s="188">
        <f t="shared" si="7"/>
        <v>66992690.911565468</v>
      </c>
      <c r="R48" s="203">
        <f t="shared" si="1"/>
        <v>119877.71702434565</v>
      </c>
    </row>
    <row r="49" spans="1:19" x14ac:dyDescent="0.25">
      <c r="A49" s="202">
        <v>43466</v>
      </c>
      <c r="B49" s="188">
        <f t="shared" si="8"/>
        <v>67487088.191533595</v>
      </c>
      <c r="C49" s="188">
        <f t="shared" si="2"/>
        <v>562392.40159611334</v>
      </c>
      <c r="D49" s="188">
        <f t="shared" si="3"/>
        <v>68049480.593129709</v>
      </c>
      <c r="E49" s="188">
        <v>8755294.3399999999</v>
      </c>
      <c r="F49" s="203">
        <f t="shared" si="4"/>
        <v>59294186.253129706</v>
      </c>
      <c r="G49" s="203">
        <f t="shared" si="9"/>
        <v>8192901.9384038867</v>
      </c>
      <c r="H49" s="188">
        <f>C49*1/$P$2^43</f>
        <v>393606.35414065287</v>
      </c>
      <c r="I49" s="188">
        <f>G49*1/$P$2^43</f>
        <v>5734035.973201043</v>
      </c>
      <c r="J49" s="188">
        <f>C49*1/$P$3^43</f>
        <v>366623.56127315183</v>
      </c>
      <c r="K49" s="188">
        <f>G49*1/$P$3^43</f>
        <v>5340952.113319057</v>
      </c>
      <c r="L49" s="204">
        <f>E49*1/$P$2^43</f>
        <v>6127642.3273416953</v>
      </c>
      <c r="M49" s="204">
        <f>E49*1/$P$3^43</f>
        <v>5707575.674592209</v>
      </c>
      <c r="N49" s="188">
        <f t="shared" si="5"/>
        <v>66992690.911565468</v>
      </c>
      <c r="O49" s="188">
        <f t="shared" si="6"/>
        <v>669926.90911565465</v>
      </c>
      <c r="P49" s="188">
        <f t="shared" si="10"/>
        <v>8755294.3399999999</v>
      </c>
      <c r="Q49" s="188">
        <f t="shared" si="7"/>
        <v>58907323.480681121</v>
      </c>
      <c r="R49" s="203">
        <f t="shared" si="1"/>
        <v>107534.50751954131</v>
      </c>
    </row>
    <row r="50" spans="1:19" x14ac:dyDescent="0.25">
      <c r="A50" s="202">
        <v>43467</v>
      </c>
      <c r="B50" s="188">
        <f t="shared" si="8"/>
        <v>59294186.253129706</v>
      </c>
      <c r="C50" s="188">
        <f t="shared" si="2"/>
        <v>494118.21877608093</v>
      </c>
      <c r="D50" s="188">
        <f t="shared" si="3"/>
        <v>59788304.47190579</v>
      </c>
      <c r="E50" s="188">
        <v>8755294.3399999999</v>
      </c>
      <c r="F50" s="203">
        <f t="shared" si="4"/>
        <v>51033010.131905794</v>
      </c>
      <c r="G50" s="203">
        <f t="shared" si="9"/>
        <v>8261176.1212239191</v>
      </c>
      <c r="H50" s="188">
        <f>C50*1/$P$2^44</f>
        <v>342964.68201386189</v>
      </c>
      <c r="I50" s="188">
        <f>G50*1/$P$2^44</f>
        <v>5734035.973201042</v>
      </c>
      <c r="J50" s="188">
        <f>C50*1/$P$3^44</f>
        <v>318926.36336187425</v>
      </c>
      <c r="K50" s="188">
        <f>G50*1/$P$3^44</f>
        <v>5332138.6609868472</v>
      </c>
      <c r="L50" s="204">
        <f>E50*1/$P$2^44</f>
        <v>6077000.6552149039</v>
      </c>
      <c r="M50" s="204">
        <f>E50*1/$P$3^44</f>
        <v>5651065.0243487218</v>
      </c>
      <c r="N50" s="188">
        <f t="shared" si="5"/>
        <v>58907323.480681121</v>
      </c>
      <c r="O50" s="188">
        <f t="shared" si="6"/>
        <v>589073.2348068112</v>
      </c>
      <c r="P50" s="188">
        <f t="shared" si="10"/>
        <v>8755294.3399999999</v>
      </c>
      <c r="Q50" s="188">
        <f t="shared" si="7"/>
        <v>50741102.375487939</v>
      </c>
      <c r="R50" s="203">
        <f t="shared" si="1"/>
        <v>94955.016030730272</v>
      </c>
    </row>
    <row r="51" spans="1:19" x14ac:dyDescent="0.25">
      <c r="A51" s="202">
        <v>43468</v>
      </c>
      <c r="B51" s="188">
        <f t="shared" si="8"/>
        <v>51033010.131905794</v>
      </c>
      <c r="C51" s="188">
        <f t="shared" si="2"/>
        <v>425275.08443254832</v>
      </c>
      <c r="D51" s="188">
        <f t="shared" si="3"/>
        <v>51458285.216338344</v>
      </c>
      <c r="E51" s="188">
        <v>8755294.3399999999</v>
      </c>
      <c r="F51" s="203">
        <f t="shared" si="4"/>
        <v>42702990.876338348</v>
      </c>
      <c r="G51" s="203">
        <f t="shared" si="9"/>
        <v>8330019.2555674519</v>
      </c>
      <c r="H51" s="188">
        <f>C51*1/$P$2^45</f>
        <v>292741.53610299504</v>
      </c>
      <c r="I51" s="188">
        <f>G51*1/$P$2^45</f>
        <v>5734035.9732010439</v>
      </c>
      <c r="J51" s="188">
        <f>C51*1/$P$3^45</f>
        <v>271774.13318843284</v>
      </c>
      <c r="K51" s="188">
        <f>G51*1/$P$3^45</f>
        <v>5323339.7523053512</v>
      </c>
      <c r="L51" s="204">
        <f>E51*1/$P$2^45</f>
        <v>6026777.5093040382</v>
      </c>
      <c r="M51" s="204">
        <f>E51*1/$P$3^45</f>
        <v>5595113.8854937833</v>
      </c>
      <c r="N51" s="188">
        <f t="shared" si="5"/>
        <v>50741102.375487939</v>
      </c>
      <c r="O51" s="188">
        <f t="shared" si="6"/>
        <v>507411.02375487942</v>
      </c>
      <c r="P51" s="188">
        <f t="shared" si="10"/>
        <v>8755294.3399999999</v>
      </c>
      <c r="Q51" s="188">
        <f t="shared" si="7"/>
        <v>42493219.059242815</v>
      </c>
      <c r="R51" s="203">
        <f t="shared" si="1"/>
        <v>82135.939322331105</v>
      </c>
    </row>
    <row r="52" spans="1:19" x14ac:dyDescent="0.25">
      <c r="A52" s="202">
        <v>43469</v>
      </c>
      <c r="B52" s="188">
        <f t="shared" si="8"/>
        <v>42702990.876338348</v>
      </c>
      <c r="C52" s="188">
        <f t="shared" si="2"/>
        <v>355858.25730281958</v>
      </c>
      <c r="D52" s="188">
        <f t="shared" si="3"/>
        <v>43058849.133641168</v>
      </c>
      <c r="E52" s="188">
        <v>8755294.3399999999</v>
      </c>
      <c r="F52" s="203">
        <f t="shared" si="4"/>
        <v>34303554.793641165</v>
      </c>
      <c r="G52" s="203">
        <f t="shared" si="9"/>
        <v>8399436.082697181</v>
      </c>
      <c r="H52" s="188">
        <f>C52*1/$P$2^46</f>
        <v>242933.45751370545</v>
      </c>
      <c r="I52" s="188">
        <f>G52*1/$P$2^46</f>
        <v>5734035.973201043</v>
      </c>
      <c r="J52" s="188">
        <f>C52*1/$P$3^46</f>
        <v>225161.35503553291</v>
      </c>
      <c r="K52" s="188">
        <f>G52*1/$P$3^46</f>
        <v>5314555.3632751433</v>
      </c>
      <c r="L52" s="204">
        <f>E52*1/$P$2^46</f>
        <v>5976969.4307147479</v>
      </c>
      <c r="M52" s="204">
        <f>E52*1/$P$3^46</f>
        <v>5539716.7183106756</v>
      </c>
      <c r="N52" s="188">
        <f t="shared" si="5"/>
        <v>42493219.059242815</v>
      </c>
      <c r="O52" s="188">
        <f t="shared" si="6"/>
        <v>424932.19059242815</v>
      </c>
      <c r="P52" s="188">
        <f t="shared" si="10"/>
        <v>8755294.3399999999</v>
      </c>
      <c r="Q52" s="188">
        <f t="shared" si="7"/>
        <v>34162856.909835249</v>
      </c>
      <c r="R52" s="203">
        <f t="shared" si="1"/>
        <v>69073.933289608569</v>
      </c>
    </row>
    <row r="53" spans="1:19" x14ac:dyDescent="0.25">
      <c r="A53" s="202">
        <v>43470</v>
      </c>
      <c r="B53" s="188">
        <f t="shared" si="8"/>
        <v>34303554.793641165</v>
      </c>
      <c r="C53" s="188">
        <f t="shared" si="2"/>
        <v>285862.95661367639</v>
      </c>
      <c r="D53" s="188">
        <f t="shared" si="3"/>
        <v>34589417.75025484</v>
      </c>
      <c r="E53" s="188">
        <v>8755294.3399999999</v>
      </c>
      <c r="F53" s="203">
        <f t="shared" si="4"/>
        <v>25834123.41025484</v>
      </c>
      <c r="G53" s="203">
        <f t="shared" si="9"/>
        <v>8469431.3833863232</v>
      </c>
      <c r="H53" s="188">
        <f>C53*1/$P$2^47</f>
        <v>193537.01593755052</v>
      </c>
      <c r="I53" s="188">
        <f>G53*1/$P$2^47</f>
        <v>5734035.973201043</v>
      </c>
      <c r="J53" s="188">
        <f>C53*1/$P$3^47</f>
        <v>179082.56799495721</v>
      </c>
      <c r="K53" s="188">
        <f>G53*1/$P$3^47</f>
        <v>5305785.4699364072</v>
      </c>
      <c r="L53" s="204">
        <f>E53*1/$P$2^47</f>
        <v>5927572.9891385939</v>
      </c>
      <c r="M53" s="204">
        <f>E53*1/$P$3^47</f>
        <v>5484868.037931364</v>
      </c>
      <c r="N53" s="188">
        <f t="shared" si="5"/>
        <v>34162856.909835249</v>
      </c>
      <c r="O53" s="188">
        <f t="shared" si="6"/>
        <v>341628.56909835251</v>
      </c>
      <c r="P53" s="188">
        <f t="shared" si="10"/>
        <v>8755294.3399999999</v>
      </c>
      <c r="Q53" s="188">
        <f t="shared" si="7"/>
        <v>25749191.138933603</v>
      </c>
      <c r="R53" s="203">
        <f t="shared" si="1"/>
        <v>55765.612484676123</v>
      </c>
    </row>
    <row r="54" spans="1:19" x14ac:dyDescent="0.25">
      <c r="A54" s="202">
        <v>43471</v>
      </c>
      <c r="B54" s="188">
        <f t="shared" si="8"/>
        <v>25834123.41025484</v>
      </c>
      <c r="C54" s="188">
        <f t="shared" si="2"/>
        <v>215284.36175212369</v>
      </c>
      <c r="D54" s="188">
        <f t="shared" si="3"/>
        <v>26049407.772006962</v>
      </c>
      <c r="E54" s="188">
        <v>8755294.3399999999</v>
      </c>
      <c r="F54" s="203">
        <f t="shared" si="4"/>
        <v>17294113.432006963</v>
      </c>
      <c r="G54" s="203">
        <f t="shared" si="9"/>
        <v>8540009.9782478753</v>
      </c>
      <c r="H54" s="188">
        <f>C54*1/$P$2^48</f>
        <v>144548.80941574398</v>
      </c>
      <c r="I54" s="188">
        <f>G54*1/$P$2^48</f>
        <v>5734035.973201043</v>
      </c>
      <c r="J54" s="188">
        <f>C54*1/$P$3^48</f>
        <v>133532.36542457467</v>
      </c>
      <c r="K54" s="188">
        <f>G54*1/$P$3^48</f>
        <v>5297030.0483688535</v>
      </c>
      <c r="L54" s="204">
        <f>E54*1/$P$2^48</f>
        <v>5878584.7826167876</v>
      </c>
      <c r="M54" s="204">
        <f>E54*1/$P$3^48</f>
        <v>5430562.4137934279</v>
      </c>
      <c r="N54" s="188">
        <f t="shared" si="5"/>
        <v>25749191.138933603</v>
      </c>
      <c r="O54" s="188">
        <f t="shared" si="6"/>
        <v>257491.91138933602</v>
      </c>
      <c r="P54" s="188">
        <f t="shared" si="10"/>
        <v>8755294.3399999999</v>
      </c>
      <c r="Q54" s="188">
        <f t="shared" si="7"/>
        <v>17251388.710322939</v>
      </c>
      <c r="R54" s="203">
        <f t="shared" si="1"/>
        <v>42207.549637212331</v>
      </c>
    </row>
    <row r="55" spans="1:19" x14ac:dyDescent="0.25">
      <c r="A55" s="202">
        <v>43472</v>
      </c>
      <c r="B55" s="188">
        <f t="shared" si="8"/>
        <v>17294113.432006963</v>
      </c>
      <c r="C55" s="188">
        <f t="shared" si="2"/>
        <v>144117.61193339137</v>
      </c>
      <c r="D55" s="188">
        <f t="shared" si="3"/>
        <v>17438231.043940354</v>
      </c>
      <c r="E55" s="188">
        <v>8755294.3399999999</v>
      </c>
      <c r="F55" s="203">
        <f t="shared" si="4"/>
        <v>8682936.7039403543</v>
      </c>
      <c r="G55" s="203">
        <f t="shared" si="9"/>
        <v>8611176.7280666083</v>
      </c>
      <c r="H55" s="188">
        <f>C55*1/$P$2^49</f>
        <v>95965.464104861414</v>
      </c>
      <c r="I55" s="188">
        <f>G55*1/$P$2^49</f>
        <v>5734035.973201043</v>
      </c>
      <c r="J55" s="188">
        <f>C55*1/$P$3^49</f>
        <v>88505.394410726949</v>
      </c>
      <c r="K55" s="188">
        <f>G55*1/$P$3^49</f>
        <v>5288289.0746916765</v>
      </c>
      <c r="L55" s="204">
        <f>E55*1/$P$2^49</f>
        <v>5830001.4373059049</v>
      </c>
      <c r="M55" s="204">
        <f>E55*1/$P$3^49</f>
        <v>5376794.4691024041</v>
      </c>
      <c r="N55" s="188">
        <f t="shared" si="5"/>
        <v>17251388.710322939</v>
      </c>
      <c r="O55" s="188">
        <f t="shared" si="6"/>
        <v>172513.88710322938</v>
      </c>
      <c r="P55" s="188">
        <f t="shared" si="10"/>
        <v>8755294.3399999999</v>
      </c>
      <c r="Q55" s="188">
        <f t="shared" si="7"/>
        <v>8668608.2574261688</v>
      </c>
      <c r="R55" s="203">
        <f t="shared" si="1"/>
        <v>28396.275169838016</v>
      </c>
    </row>
    <row r="56" spans="1:19" x14ac:dyDescent="0.25">
      <c r="A56" s="202">
        <v>43473</v>
      </c>
      <c r="B56" s="188">
        <f t="shared" si="8"/>
        <v>8682936.7039403543</v>
      </c>
      <c r="C56" s="188">
        <f t="shared" si="2"/>
        <v>72357.805866169627</v>
      </c>
      <c r="D56" s="188">
        <f t="shared" si="3"/>
        <v>8755294.5098065231</v>
      </c>
      <c r="E56" s="188">
        <v>8755294.3399999999</v>
      </c>
      <c r="F56" s="203">
        <f t="shared" si="4"/>
        <v>0.16980652324855328</v>
      </c>
      <c r="G56" s="203">
        <f t="shared" si="9"/>
        <v>8682936.534133831</v>
      </c>
      <c r="H56" s="188">
        <f>C56*1/$P$2^50</f>
        <v>47783.634044482031</v>
      </c>
      <c r="I56" s="188">
        <f>G56*1/$P$2^50</f>
        <v>5734035.9732010439</v>
      </c>
      <c r="J56" s="188">
        <f>C56*1/$P$3^50</f>
        <v>43996.355235936935</v>
      </c>
      <c r="K56" s="188">
        <f>G56*1/$P$3^50</f>
        <v>5279562.5250634728</v>
      </c>
      <c r="L56" s="204">
        <f>E56*1/$P$2^50</f>
        <v>5781819.6072455253</v>
      </c>
      <c r="M56" s="204">
        <f>E56*1/$P$3^50</f>
        <v>5323558.8802994089</v>
      </c>
      <c r="N56" s="188">
        <f t="shared" si="5"/>
        <v>8668608.2574261688</v>
      </c>
      <c r="O56" s="188">
        <f t="shared" si="6"/>
        <v>86686.082574261687</v>
      </c>
      <c r="P56" s="188">
        <f t="shared" si="10"/>
        <v>8755294.3399999999</v>
      </c>
      <c r="Q56" s="188">
        <f t="shared" si="7"/>
        <v>4.3027102947235107E-7</v>
      </c>
      <c r="R56" s="203">
        <f t="shared" si="1"/>
        <v>14328.27670809206</v>
      </c>
      <c r="S56" s="203">
        <f>SUM(R29:R56)</f>
        <v>4945755.5249569304</v>
      </c>
    </row>
    <row r="57" spans="1:19" x14ac:dyDescent="0.25">
      <c r="A57" s="202"/>
      <c r="B57" s="209"/>
      <c r="C57" s="210">
        <f>SUM(C9:C56)</f>
        <v>75048981.48980619</v>
      </c>
      <c r="D57" s="209"/>
      <c r="E57" s="210">
        <f>SUM(E9:E56)</f>
        <v>420254128.31999964</v>
      </c>
      <c r="F57" s="210"/>
      <c r="G57" s="210"/>
      <c r="H57" s="210">
        <f t="shared" ref="H57:I57" si="11">SUM(H7:H56)</f>
        <v>69631829.537850365</v>
      </c>
      <c r="I57" s="210">
        <f t="shared" si="11"/>
        <v>275233726.71364975</v>
      </c>
      <c r="J57" s="210">
        <f>SUM(J7:J56)</f>
        <v>67734646.425281286</v>
      </c>
      <c r="K57" s="210">
        <f>SUM(K7:K56)</f>
        <v>263516734.87948307</v>
      </c>
      <c r="L57" s="210">
        <f>SUM(L9:L56)</f>
        <v>339522854.66554296</v>
      </c>
      <c r="M57" s="210">
        <f>SUM(M9:M56)</f>
        <v>325922157.25973606</v>
      </c>
      <c r="N57" s="210"/>
      <c r="O57" s="210"/>
      <c r="P57" s="210"/>
      <c r="Q57" s="210"/>
      <c r="R57" s="203">
        <f>SUM(R7:R56)</f>
        <v>13953765.525429573</v>
      </c>
      <c r="S57" s="203">
        <f>SUM(S7:S56)</f>
        <v>16066304.159444433</v>
      </c>
    </row>
    <row r="58" spans="1:19" x14ac:dyDescent="0.25">
      <c r="I58" s="203"/>
      <c r="J58" s="203"/>
      <c r="M58" s="203">
        <f>L57-M57</f>
        <v>13600697.405806899</v>
      </c>
    </row>
    <row r="59" spans="1:19" x14ac:dyDescent="0.25">
      <c r="J59" s="203"/>
      <c r="L59" s="203">
        <f>L57+M57</f>
        <v>665445011.92527902</v>
      </c>
    </row>
  </sheetData>
  <mergeCells count="3">
    <mergeCell ref="H5:I5"/>
    <mergeCell ref="J5:K5"/>
    <mergeCell ref="N5:Q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showWhiteSpace="0" view="pageLayout" topLeftCell="A2" zoomScaleNormal="100" workbookViewId="0">
      <selection activeCell="C15" sqref="C15"/>
    </sheetView>
  </sheetViews>
  <sheetFormatPr defaultColWidth="0" defaultRowHeight="0" customHeight="1" zeroHeight="1" x14ac:dyDescent="0.2"/>
  <cols>
    <col min="1" max="1" width="13.28515625" style="164" customWidth="1"/>
    <col min="2" max="3" width="30.7109375" style="164" customWidth="1"/>
    <col min="4" max="5" width="11.42578125" style="164" customWidth="1"/>
    <col min="6" max="6" width="0" style="164" hidden="1" customWidth="1"/>
    <col min="7" max="16384" width="11.42578125" style="164" hidden="1"/>
  </cols>
  <sheetData>
    <row r="1" spans="1:4" ht="16.5" x14ac:dyDescent="0.3">
      <c r="A1" s="160" t="str">
        <f>'[31]11-17BS Schedules - Assets'!A1</f>
        <v>ANDHRA CEMENTS LIMITED</v>
      </c>
      <c r="B1" s="161"/>
      <c r="C1" s="162"/>
      <c r="D1" s="163"/>
    </row>
    <row r="2" spans="1:4" ht="16.5" x14ac:dyDescent="0.3">
      <c r="A2" s="160" t="s">
        <v>120</v>
      </c>
      <c r="B2" s="161"/>
      <c r="C2" s="161"/>
    </row>
    <row r="3" spans="1:4" ht="16.5" x14ac:dyDescent="0.3">
      <c r="A3" s="160" t="s">
        <v>121</v>
      </c>
      <c r="B3" s="161"/>
      <c r="C3" s="161"/>
    </row>
    <row r="4" spans="1:4" ht="16.5" thickBot="1" x14ac:dyDescent="0.3">
      <c r="A4" s="165"/>
      <c r="B4" s="161"/>
      <c r="C4" s="161"/>
    </row>
    <row r="5" spans="1:4" ht="31.5" thickTop="1" thickBot="1" x14ac:dyDescent="0.25">
      <c r="A5" s="166" t="s">
        <v>122</v>
      </c>
      <c r="B5" s="167" t="s">
        <v>123</v>
      </c>
      <c r="C5" s="168" t="s">
        <v>124</v>
      </c>
    </row>
    <row r="6" spans="1:4" ht="16.5" thickTop="1" x14ac:dyDescent="0.25">
      <c r="A6" s="169" t="s">
        <v>125</v>
      </c>
      <c r="B6" s="170" t="s">
        <v>126</v>
      </c>
      <c r="C6" s="170" t="s">
        <v>126</v>
      </c>
    </row>
    <row r="7" spans="1:4" ht="15.75" x14ac:dyDescent="0.25">
      <c r="A7" s="171" t="s">
        <v>127</v>
      </c>
      <c r="B7" s="170" t="s">
        <v>126</v>
      </c>
      <c r="C7" s="170" t="s">
        <v>126</v>
      </c>
    </row>
    <row r="8" spans="1:4" ht="15.75" x14ac:dyDescent="0.25">
      <c r="A8" s="171" t="s">
        <v>128</v>
      </c>
      <c r="B8" s="170" t="s">
        <v>126</v>
      </c>
      <c r="C8" s="170" t="s">
        <v>126</v>
      </c>
    </row>
    <row r="9" spans="1:4" ht="15.75" x14ac:dyDescent="0.25">
      <c r="A9" s="171" t="s">
        <v>129</v>
      </c>
      <c r="B9" s="170" t="s">
        <v>126</v>
      </c>
      <c r="C9" s="170" t="s">
        <v>126</v>
      </c>
    </row>
    <row r="10" spans="1:4" ht="15.75" x14ac:dyDescent="0.25">
      <c r="A10" s="171" t="s">
        <v>130</v>
      </c>
      <c r="B10" s="170" t="s">
        <v>126</v>
      </c>
      <c r="C10" s="170" t="s">
        <v>126</v>
      </c>
    </row>
    <row r="11" spans="1:4" ht="15.75" x14ac:dyDescent="0.25">
      <c r="A11" s="171" t="s">
        <v>131</v>
      </c>
      <c r="B11" s="172">
        <v>-945677</v>
      </c>
      <c r="C11" s="173">
        <v>-1494036</v>
      </c>
    </row>
    <row r="12" spans="1:4" ht="15.75" x14ac:dyDescent="0.25">
      <c r="A12" s="171" t="s">
        <v>132</v>
      </c>
      <c r="B12" s="172">
        <v>-3286523</v>
      </c>
      <c r="C12" s="173">
        <v>-27550521</v>
      </c>
    </row>
    <row r="13" spans="1:4" ht="15.75" x14ac:dyDescent="0.25">
      <c r="A13" s="174" t="s">
        <v>133</v>
      </c>
      <c r="B13" s="175">
        <v>260666</v>
      </c>
      <c r="C13" s="176">
        <v>1096402</v>
      </c>
    </row>
    <row r="14" spans="1:4" ht="27" x14ac:dyDescent="0.25">
      <c r="A14" s="177" t="s">
        <v>134</v>
      </c>
      <c r="B14" s="178">
        <v>600349</v>
      </c>
      <c r="C14" s="179">
        <v>755525</v>
      </c>
    </row>
    <row r="15" spans="1:4" ht="27.75" thickBot="1" x14ac:dyDescent="0.3">
      <c r="A15" s="177" t="s">
        <v>135</v>
      </c>
      <c r="B15" s="178">
        <f>'[31]P&amp;L Schedules in Rs.Lacs (2)'!E124*100000</f>
        <v>-501000</v>
      </c>
      <c r="C15" s="179">
        <f>'[31]P&amp;L Schedules in Rs.Lacs (2)'!D124*100000</f>
        <v>927000</v>
      </c>
    </row>
    <row r="16" spans="1:4" ht="15.75" thickBot="1" x14ac:dyDescent="0.25">
      <c r="A16" s="180" t="s">
        <v>136</v>
      </c>
      <c r="B16" s="181">
        <f>SUM(B6:B15)</f>
        <v>-3872185</v>
      </c>
      <c r="C16" s="181">
        <f>SUM(C6:C15)</f>
        <v>-26265630</v>
      </c>
    </row>
    <row r="17" spans="1:5" ht="17.25" thickTop="1" thickBot="1" x14ac:dyDescent="0.3">
      <c r="A17" s="165"/>
      <c r="B17" s="161"/>
      <c r="C17" s="161"/>
    </row>
    <row r="18" spans="1:5" ht="16.5" x14ac:dyDescent="0.3">
      <c r="A18" s="165"/>
      <c r="B18" s="182" t="s">
        <v>137</v>
      </c>
      <c r="C18" s="183">
        <f>C16+B16</f>
        <v>-30137815</v>
      </c>
    </row>
    <row r="19" spans="1:5" ht="17.25" thickBot="1" x14ac:dyDescent="0.35">
      <c r="A19" s="160"/>
      <c r="B19" s="184"/>
      <c r="C19" s="185"/>
    </row>
    <row r="20" spans="1:5" ht="15" x14ac:dyDescent="0.2"/>
    <row r="21" spans="1:5" ht="15" x14ac:dyDescent="0.2"/>
    <row r="22" spans="1:5" ht="6.75" customHeight="1" x14ac:dyDescent="0.2">
      <c r="A22" s="186"/>
      <c r="B22" s="186"/>
      <c r="C22" s="186"/>
      <c r="D22" s="186"/>
      <c r="E22" s="186"/>
    </row>
  </sheetData>
  <pageMargins left="0.89"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7"/>
  <sheetViews>
    <sheetView topLeftCell="A9" workbookViewId="0">
      <selection activeCell="G34" sqref="G34"/>
    </sheetView>
  </sheetViews>
  <sheetFormatPr defaultRowHeight="15" x14ac:dyDescent="0.25"/>
  <cols>
    <col min="1" max="1" width="9.7109375" customWidth="1"/>
    <col min="2" max="2" width="42.7109375" customWidth="1"/>
    <col min="3" max="3" width="13.28515625" customWidth="1"/>
    <col min="4" max="4" width="16.140625" customWidth="1"/>
    <col min="5" max="6" width="22.28515625" customWidth="1"/>
    <col min="7" max="7" width="15.28515625" customWidth="1"/>
    <col min="8" max="8" width="25.140625" customWidth="1"/>
    <col min="9" max="9" width="14.28515625" customWidth="1"/>
    <col min="10" max="10" width="14.140625" customWidth="1"/>
    <col min="11" max="11" width="20" customWidth="1"/>
    <col min="12" max="12" width="10.5703125" customWidth="1"/>
    <col min="13" max="13" width="11.5703125" customWidth="1"/>
    <col min="14" max="14" width="12.5703125" customWidth="1"/>
    <col min="15" max="15" width="13.28515625" customWidth="1"/>
  </cols>
  <sheetData>
    <row r="2" spans="1:13" x14ac:dyDescent="0.25">
      <c r="A2" s="233" t="s">
        <v>188</v>
      </c>
      <c r="C2" s="211"/>
      <c r="D2" s="315" t="s">
        <v>240</v>
      </c>
      <c r="E2" s="315"/>
      <c r="F2" s="316">
        <f>1/1.12^3</f>
        <v>0.71178024781341087</v>
      </c>
      <c r="G2" s="211"/>
      <c r="H2" s="211"/>
      <c r="I2" s="188"/>
      <c r="J2" s="188"/>
      <c r="K2" s="188"/>
      <c r="L2" s="188"/>
      <c r="M2" s="188"/>
    </row>
    <row r="3" spans="1:13" x14ac:dyDescent="0.25">
      <c r="A3">
        <v>4</v>
      </c>
      <c r="B3" t="s">
        <v>157</v>
      </c>
      <c r="C3" s="211"/>
      <c r="D3" s="211"/>
      <c r="E3" s="211"/>
      <c r="F3" s="211"/>
      <c r="G3" s="211"/>
      <c r="H3" s="211"/>
      <c r="I3" s="188"/>
      <c r="J3" s="188"/>
      <c r="K3" s="188"/>
      <c r="L3" s="188"/>
      <c r="M3" s="188"/>
    </row>
    <row r="4" spans="1:13" ht="30" x14ac:dyDescent="0.25">
      <c r="A4" s="212" t="s">
        <v>158</v>
      </c>
      <c r="B4" s="212" t="s">
        <v>159</v>
      </c>
      <c r="C4" s="213" t="s">
        <v>160</v>
      </c>
      <c r="D4" s="213" t="s">
        <v>161</v>
      </c>
      <c r="E4" s="214" t="s">
        <v>162</v>
      </c>
      <c r="F4" s="214" t="s">
        <v>245</v>
      </c>
      <c r="G4" s="214" t="s">
        <v>113</v>
      </c>
      <c r="H4" s="214" t="s">
        <v>163</v>
      </c>
      <c r="I4" s="215" t="s">
        <v>164</v>
      </c>
      <c r="K4" s="188"/>
      <c r="L4" s="188"/>
      <c r="M4" s="188"/>
    </row>
    <row r="5" spans="1:13" x14ac:dyDescent="0.25">
      <c r="A5" s="216" t="s">
        <v>165</v>
      </c>
      <c r="B5" s="217" t="s">
        <v>166</v>
      </c>
      <c r="C5" s="218">
        <v>3959399.94</v>
      </c>
      <c r="D5" s="218"/>
      <c r="E5" s="218">
        <f>C5+D5</f>
        <v>3959399.94</v>
      </c>
      <c r="F5" s="218"/>
      <c r="G5" s="218"/>
      <c r="H5" s="218">
        <f>E5-G5</f>
        <v>3959399.94</v>
      </c>
      <c r="I5" s="219" t="s">
        <v>167</v>
      </c>
      <c r="K5" s="188"/>
      <c r="L5" s="188"/>
      <c r="M5" s="188"/>
    </row>
    <row r="6" spans="1:13" x14ac:dyDescent="0.25">
      <c r="A6" s="216" t="s">
        <v>168</v>
      </c>
      <c r="B6" s="217" t="s">
        <v>169</v>
      </c>
      <c r="C6" s="218">
        <v>9799302</v>
      </c>
      <c r="D6" s="218"/>
      <c r="E6" s="218">
        <f t="shared" ref="E6:E14" si="0">C6+D6</f>
        <v>9799302</v>
      </c>
      <c r="F6" s="218"/>
      <c r="G6" s="218"/>
      <c r="H6" s="218">
        <f t="shared" ref="H6:H13" si="1">E6-G6</f>
        <v>9799302</v>
      </c>
      <c r="I6" s="219" t="s">
        <v>167</v>
      </c>
      <c r="K6" s="188"/>
      <c r="L6" s="188"/>
      <c r="M6" s="188"/>
    </row>
    <row r="7" spans="1:13" x14ac:dyDescent="0.25">
      <c r="A7" s="216" t="s">
        <v>170</v>
      </c>
      <c r="B7" s="217" t="s">
        <v>171</v>
      </c>
      <c r="C7" s="218">
        <v>13500000</v>
      </c>
      <c r="D7" s="218"/>
      <c r="E7" s="226">
        <f t="shared" si="0"/>
        <v>13500000</v>
      </c>
      <c r="F7" s="218">
        <f>C7*(1-$F$2)</f>
        <v>3890966.6545189531</v>
      </c>
      <c r="G7" s="218">
        <f>E7*12%*3/12</f>
        <v>405000</v>
      </c>
      <c r="H7" s="218">
        <f t="shared" si="1"/>
        <v>13095000</v>
      </c>
      <c r="I7" s="219" t="s">
        <v>172</v>
      </c>
      <c r="K7" s="188"/>
      <c r="L7" s="188"/>
      <c r="M7" s="188"/>
    </row>
    <row r="8" spans="1:13" x14ac:dyDescent="0.25">
      <c r="A8" s="216" t="s">
        <v>173</v>
      </c>
      <c r="B8" s="217" t="s">
        <v>174</v>
      </c>
      <c r="C8" s="218">
        <v>25000</v>
      </c>
      <c r="D8" s="218"/>
      <c r="E8" s="218">
        <f t="shared" si="0"/>
        <v>25000</v>
      </c>
      <c r="F8" s="218"/>
      <c r="G8" s="218"/>
      <c r="H8" s="218">
        <f t="shared" si="1"/>
        <v>25000</v>
      </c>
      <c r="I8" s="219" t="s">
        <v>175</v>
      </c>
      <c r="K8" s="188"/>
      <c r="L8" s="188"/>
      <c r="M8" s="188"/>
    </row>
    <row r="9" spans="1:13" x14ac:dyDescent="0.25">
      <c r="A9" s="216" t="s">
        <v>176</v>
      </c>
      <c r="B9" s="217" t="s">
        <v>174</v>
      </c>
      <c r="C9" s="218">
        <v>762489.71</v>
      </c>
      <c r="D9" s="218"/>
      <c r="E9" s="226">
        <f t="shared" si="0"/>
        <v>762489.71</v>
      </c>
      <c r="F9" s="218">
        <f>C9*(1-$F$2)</f>
        <v>219764.59526102419</v>
      </c>
      <c r="G9" s="218">
        <f>E9*12%*3/12</f>
        <v>22874.691299999995</v>
      </c>
      <c r="H9" s="218">
        <f t="shared" si="1"/>
        <v>739615.01870000002</v>
      </c>
      <c r="I9" s="219"/>
      <c r="K9" s="188"/>
      <c r="L9" s="188"/>
      <c r="M9" s="188"/>
    </row>
    <row r="10" spans="1:13" x14ac:dyDescent="0.25">
      <c r="A10" s="219" t="s">
        <v>177</v>
      </c>
      <c r="B10" s="219" t="s">
        <v>178</v>
      </c>
      <c r="C10" s="218"/>
      <c r="D10" s="218">
        <v>3500000</v>
      </c>
      <c r="E10" s="218">
        <f t="shared" si="0"/>
        <v>3500000</v>
      </c>
      <c r="F10" s="218"/>
      <c r="G10" s="218"/>
      <c r="H10" s="218">
        <f t="shared" si="1"/>
        <v>3500000</v>
      </c>
      <c r="I10" s="219" t="s">
        <v>179</v>
      </c>
      <c r="K10" s="188"/>
      <c r="L10" s="188"/>
      <c r="M10" s="188"/>
    </row>
    <row r="11" spans="1:13" x14ac:dyDescent="0.25">
      <c r="A11" s="219" t="s">
        <v>180</v>
      </c>
      <c r="B11" s="219" t="s">
        <v>181</v>
      </c>
      <c r="C11" s="218">
        <v>17197519.75</v>
      </c>
      <c r="D11" s="218"/>
      <c r="E11" s="226">
        <f t="shared" si="0"/>
        <v>17197519.75</v>
      </c>
      <c r="F11" s="218">
        <f>C11*(1-$F$2)</f>
        <v>4956664.8805689719</v>
      </c>
      <c r="G11" s="218">
        <f>E11*12%*3/12</f>
        <v>515925.59249999997</v>
      </c>
      <c r="H11" s="218">
        <f t="shared" si="1"/>
        <v>16681594.157500001</v>
      </c>
      <c r="I11" s="219" t="s">
        <v>172</v>
      </c>
      <c r="K11" s="188"/>
      <c r="L11" s="188"/>
      <c r="M11" s="188"/>
    </row>
    <row r="12" spans="1:13" x14ac:dyDescent="0.25">
      <c r="A12" s="219" t="s">
        <v>177</v>
      </c>
      <c r="B12" s="219" t="s">
        <v>182</v>
      </c>
      <c r="C12" s="218">
        <v>500000</v>
      </c>
      <c r="D12" s="218"/>
      <c r="E12" s="218">
        <f t="shared" si="0"/>
        <v>500000</v>
      </c>
      <c r="F12" s="218"/>
      <c r="G12" s="218"/>
      <c r="H12" s="218">
        <f t="shared" si="1"/>
        <v>500000</v>
      </c>
      <c r="I12" s="219" t="s">
        <v>179</v>
      </c>
      <c r="K12" s="188"/>
      <c r="L12" s="188"/>
      <c r="M12" s="188"/>
    </row>
    <row r="13" spans="1:13" x14ac:dyDescent="0.25">
      <c r="A13" s="219" t="s">
        <v>183</v>
      </c>
      <c r="B13" s="219" t="s">
        <v>184</v>
      </c>
      <c r="C13" s="218">
        <v>1575421.73</v>
      </c>
      <c r="D13" s="218"/>
      <c r="E13" s="226">
        <f t="shared" si="0"/>
        <v>1575421.73</v>
      </c>
      <c r="F13" s="218">
        <f>C13*(1-$F$2)</f>
        <v>454067.66060996754</v>
      </c>
      <c r="G13" s="218">
        <f>E13*12%*3/12</f>
        <v>47262.651899999997</v>
      </c>
      <c r="H13" s="218">
        <f t="shared" si="1"/>
        <v>1528159.0781</v>
      </c>
      <c r="I13" s="219" t="s">
        <v>172</v>
      </c>
      <c r="K13" s="188"/>
      <c r="L13" s="188"/>
      <c r="M13" s="188"/>
    </row>
    <row r="14" spans="1:13" x14ac:dyDescent="0.25">
      <c r="A14" s="219" t="s">
        <v>185</v>
      </c>
      <c r="B14" s="219" t="s">
        <v>186</v>
      </c>
      <c r="C14" s="218">
        <v>0</v>
      </c>
      <c r="D14" s="218"/>
      <c r="E14" s="218">
        <f t="shared" si="0"/>
        <v>0</v>
      </c>
      <c r="F14" s="218"/>
      <c r="G14" s="218"/>
      <c r="H14" s="218">
        <f t="shared" ref="H14" si="2">E14+G14</f>
        <v>0</v>
      </c>
      <c r="I14" s="219"/>
      <c r="K14" s="188"/>
      <c r="L14" s="188"/>
      <c r="M14" s="188"/>
    </row>
    <row r="15" spans="1:13" x14ac:dyDescent="0.25">
      <c r="A15" s="220"/>
      <c r="B15" s="220" t="s">
        <v>149</v>
      </c>
      <c r="C15" s="221">
        <f t="shared" ref="C15:H15" si="3">SUM(C5:C14)</f>
        <v>47319133.129999995</v>
      </c>
      <c r="D15" s="221">
        <f t="shared" si="3"/>
        <v>3500000</v>
      </c>
      <c r="E15" s="221">
        <f t="shared" si="3"/>
        <v>50819133.129999995</v>
      </c>
      <c r="F15" s="221">
        <f t="shared" si="3"/>
        <v>9521463.7909589168</v>
      </c>
      <c r="G15" s="221">
        <f t="shared" si="3"/>
        <v>991062.93570000003</v>
      </c>
      <c r="H15" s="221">
        <f t="shared" si="3"/>
        <v>49828070.194300003</v>
      </c>
      <c r="I15" s="220"/>
      <c r="K15" s="188"/>
      <c r="L15" s="188"/>
      <c r="M15" s="188"/>
    </row>
    <row r="16" spans="1:13" x14ac:dyDescent="0.25">
      <c r="A16" s="219"/>
      <c r="B16" s="219"/>
      <c r="C16" s="219"/>
      <c r="D16" s="219"/>
      <c r="E16" s="219"/>
      <c r="F16" s="219"/>
      <c r="G16" s="219"/>
      <c r="H16" s="219"/>
      <c r="I16" s="219"/>
      <c r="K16" s="188"/>
      <c r="L16" s="188"/>
      <c r="M16" s="188"/>
    </row>
    <row r="17" spans="1:13" x14ac:dyDescent="0.25">
      <c r="A17" s="222" t="s">
        <v>170</v>
      </c>
      <c r="B17" s="222" t="s">
        <v>171</v>
      </c>
      <c r="C17" s="223"/>
      <c r="D17" s="223">
        <f>VLOOKUP(A17,'[32]VCWBS P&amp;L'!$A$462:$C$503,3,0)</f>
        <v>3850000</v>
      </c>
      <c r="E17" s="225">
        <f t="shared" ref="E17:E18" si="4">C17+D17</f>
        <v>3850000</v>
      </c>
      <c r="F17" s="218">
        <f>E17*(1-$F$2)</f>
        <v>1109646.045918368</v>
      </c>
      <c r="G17" s="218">
        <f>E17*12%*3/12</f>
        <v>115500</v>
      </c>
      <c r="H17" s="218">
        <f t="shared" ref="H17:H18" si="5">E17-G17</f>
        <v>3734500</v>
      </c>
      <c r="I17" s="219" t="s">
        <v>172</v>
      </c>
      <c r="K17" s="188"/>
      <c r="L17" s="188"/>
      <c r="M17" s="188"/>
    </row>
    <row r="18" spans="1:13" x14ac:dyDescent="0.25">
      <c r="A18" s="224" t="s">
        <v>173</v>
      </c>
      <c r="B18" s="224" t="s">
        <v>174</v>
      </c>
      <c r="C18" s="223"/>
      <c r="D18" s="223">
        <f>VLOOKUP(A18,'[32]VCWBS P&amp;L'!$A$462:$C$503,3,0)</f>
        <v>277816.59999999998</v>
      </c>
      <c r="E18" s="223">
        <f t="shared" si="4"/>
        <v>277816.59999999998</v>
      </c>
      <c r="F18" s="223"/>
      <c r="G18" s="218"/>
      <c r="H18" s="218">
        <f t="shared" si="5"/>
        <v>277816.59999999998</v>
      </c>
      <c r="I18" s="219" t="s">
        <v>172</v>
      </c>
      <c r="K18" s="188"/>
      <c r="L18" s="188"/>
      <c r="M18" s="188"/>
    </row>
    <row r="19" spans="1:13" x14ac:dyDescent="0.25">
      <c r="A19" s="220"/>
      <c r="B19" s="220"/>
      <c r="C19" s="220"/>
      <c r="D19" s="220"/>
      <c r="E19" s="221">
        <f>E15+E17+E18</f>
        <v>54946949.729999997</v>
      </c>
      <c r="F19" s="221">
        <f>F15+F17+F18</f>
        <v>10631109.836877285</v>
      </c>
      <c r="G19" s="221">
        <f>G15+G17+G18</f>
        <v>1106562.9357</v>
      </c>
      <c r="H19" s="221">
        <f>H15+H17+H18</f>
        <v>53840386.794300005</v>
      </c>
      <c r="I19" s="220"/>
      <c r="K19" s="188"/>
      <c r="L19" s="188"/>
      <c r="M19" s="188"/>
    </row>
    <row r="20" spans="1:13" x14ac:dyDescent="0.25">
      <c r="C20" s="211"/>
      <c r="D20" s="211"/>
      <c r="E20" s="211"/>
      <c r="F20" s="211"/>
      <c r="G20" s="211">
        <f>G19*3</f>
        <v>3319688.8070999999</v>
      </c>
      <c r="H20" s="211">
        <f>F31*2/24</f>
        <v>54041.203534985463</v>
      </c>
      <c r="I20" s="188"/>
      <c r="J20" s="188"/>
      <c r="K20" s="188"/>
      <c r="L20" s="188"/>
      <c r="M20" s="188"/>
    </row>
    <row r="21" spans="1:13" x14ac:dyDescent="0.25">
      <c r="A21" s="233" t="s">
        <v>187</v>
      </c>
      <c r="C21" s="211"/>
      <c r="D21" s="211"/>
      <c r="E21" s="211"/>
      <c r="F21" s="211"/>
      <c r="G21" s="211"/>
      <c r="H21" s="211"/>
      <c r="I21" s="188"/>
      <c r="J21" s="188"/>
      <c r="K21" s="188"/>
      <c r="L21" s="188"/>
      <c r="M21" s="188"/>
    </row>
    <row r="22" spans="1:13" x14ac:dyDescent="0.25">
      <c r="A22" t="s">
        <v>180</v>
      </c>
      <c r="B22" t="s">
        <v>181</v>
      </c>
      <c r="C22" s="211">
        <v>17167519.75</v>
      </c>
      <c r="D22" s="211"/>
      <c r="E22" s="211">
        <f>C22+D22</f>
        <v>17167519.75</v>
      </c>
      <c r="F22" s="211"/>
      <c r="G22" s="218">
        <f>G11</f>
        <v>515925.59249999997</v>
      </c>
      <c r="H22" s="211"/>
      <c r="I22" s="188" t="s">
        <v>239</v>
      </c>
      <c r="J22" s="188"/>
      <c r="K22" s="188"/>
      <c r="L22" s="188"/>
      <c r="M22" s="188"/>
    </row>
    <row r="23" spans="1:13" x14ac:dyDescent="0.25">
      <c r="A23" t="s">
        <v>177</v>
      </c>
      <c r="B23" t="s">
        <v>182</v>
      </c>
      <c r="C23" s="234">
        <v>1000000</v>
      </c>
      <c r="D23" s="234">
        <f>C32</f>
        <v>3500000</v>
      </c>
      <c r="E23" s="234">
        <f t="shared" ref="E23:E33" si="6">C23+D23</f>
        <v>4500000</v>
      </c>
      <c r="F23" s="234"/>
      <c r="G23" s="211"/>
      <c r="H23" s="211"/>
      <c r="I23" s="188"/>
      <c r="J23" s="188"/>
      <c r="K23" s="188"/>
      <c r="L23" s="188"/>
      <c r="M23" s="188"/>
    </row>
    <row r="24" spans="1:13" x14ac:dyDescent="0.25">
      <c r="A24" t="s">
        <v>183</v>
      </c>
      <c r="B24" t="s">
        <v>184</v>
      </c>
      <c r="C24" s="211">
        <v>1575421.73</v>
      </c>
      <c r="D24" s="211"/>
      <c r="E24" s="227">
        <f t="shared" si="6"/>
        <v>1575421.73</v>
      </c>
      <c r="F24" s="227"/>
      <c r="G24" s="218">
        <f>E24*12%*3/12</f>
        <v>47262.651899999997</v>
      </c>
      <c r="H24" s="211"/>
      <c r="I24" s="188" t="s">
        <v>239</v>
      </c>
      <c r="J24" s="188"/>
      <c r="K24" s="188"/>
      <c r="L24" s="188"/>
      <c r="M24" s="188"/>
    </row>
    <row r="25" spans="1:13" x14ac:dyDescent="0.25">
      <c r="A25" t="s">
        <v>185</v>
      </c>
      <c r="B25" t="s">
        <v>186</v>
      </c>
      <c r="C25" s="211">
        <v>0</v>
      </c>
      <c r="D25" s="211"/>
      <c r="E25" s="211">
        <f t="shared" si="6"/>
        <v>0</v>
      </c>
      <c r="F25" s="211"/>
      <c r="G25" s="211"/>
      <c r="H25" s="211"/>
      <c r="I25" s="188"/>
      <c r="J25" s="188"/>
      <c r="K25" s="188"/>
      <c r="L25" s="188"/>
      <c r="M25" s="188"/>
    </row>
    <row r="26" spans="1:13" x14ac:dyDescent="0.25">
      <c r="A26" t="s">
        <v>165</v>
      </c>
      <c r="B26" t="s">
        <v>166</v>
      </c>
      <c r="C26" s="211">
        <v>3759399.94</v>
      </c>
      <c r="D26" s="211"/>
      <c r="E26" s="211">
        <f t="shared" si="6"/>
        <v>3759399.94</v>
      </c>
      <c r="F26" s="211"/>
      <c r="G26" s="211"/>
      <c r="H26" s="211"/>
      <c r="I26" s="188"/>
      <c r="J26" s="188"/>
      <c r="K26" s="188"/>
      <c r="L26" s="188"/>
      <c r="M26" s="188"/>
    </row>
    <row r="27" spans="1:13" x14ac:dyDescent="0.25">
      <c r="A27" t="s">
        <v>168</v>
      </c>
      <c r="B27" t="s">
        <v>169</v>
      </c>
      <c r="C27" s="211">
        <v>11712657.5</v>
      </c>
      <c r="D27" s="211"/>
      <c r="E27" s="211">
        <f t="shared" si="6"/>
        <v>11712657.5</v>
      </c>
      <c r="F27" s="211"/>
      <c r="G27" s="218"/>
      <c r="H27" s="211"/>
      <c r="I27" s="188"/>
      <c r="J27" s="188"/>
      <c r="K27" s="188"/>
      <c r="L27" s="188"/>
      <c r="M27" s="188"/>
    </row>
    <row r="28" spans="1:13" x14ac:dyDescent="0.25">
      <c r="A28" t="s">
        <v>170</v>
      </c>
      <c r="B28" t="s">
        <v>171</v>
      </c>
      <c r="C28" s="211">
        <f>15750000-C31</f>
        <v>13500000</v>
      </c>
      <c r="D28" s="227"/>
      <c r="E28" s="211">
        <f t="shared" si="6"/>
        <v>13500000</v>
      </c>
      <c r="F28" s="211"/>
      <c r="G28" s="218">
        <f>E28*12%*3/12</f>
        <v>405000</v>
      </c>
      <c r="H28" s="211"/>
      <c r="I28" s="188" t="s">
        <v>239</v>
      </c>
      <c r="J28" s="188"/>
      <c r="K28" s="188"/>
      <c r="L28" s="188"/>
      <c r="M28" s="188"/>
    </row>
    <row r="29" spans="1:13" x14ac:dyDescent="0.25">
      <c r="A29" t="s">
        <v>173</v>
      </c>
      <c r="B29" t="s">
        <v>174</v>
      </c>
      <c r="C29" s="211">
        <v>25000</v>
      </c>
      <c r="D29" s="211"/>
      <c r="E29" s="211">
        <f t="shared" si="6"/>
        <v>25000</v>
      </c>
      <c r="F29" s="211"/>
      <c r="G29" s="211"/>
      <c r="H29" s="211"/>
      <c r="I29" s="188"/>
      <c r="J29" s="188"/>
      <c r="K29" s="188"/>
      <c r="L29" s="188"/>
      <c r="M29" s="188"/>
    </row>
    <row r="30" spans="1:13" x14ac:dyDescent="0.25">
      <c r="A30" t="s">
        <v>176</v>
      </c>
      <c r="B30" t="s">
        <v>174</v>
      </c>
      <c r="C30" s="211">
        <v>762489.71</v>
      </c>
      <c r="D30" s="211"/>
      <c r="E30" s="227">
        <f t="shared" si="6"/>
        <v>762489.71</v>
      </c>
      <c r="F30" s="227"/>
      <c r="G30" s="218">
        <f>E30*12%*3/12</f>
        <v>22874.691299999995</v>
      </c>
      <c r="H30" s="211"/>
      <c r="I30" s="188" t="s">
        <v>239</v>
      </c>
      <c r="J30" s="188"/>
      <c r="K30" s="188"/>
      <c r="L30" s="188"/>
      <c r="M30" s="188"/>
    </row>
    <row r="31" spans="1:13" x14ac:dyDescent="0.25">
      <c r="A31" s="314" t="s">
        <v>170</v>
      </c>
      <c r="B31" t="s">
        <v>171</v>
      </c>
      <c r="C31" s="211">
        <v>2250000</v>
      </c>
      <c r="D31" s="211"/>
      <c r="E31" s="227">
        <f t="shared" si="6"/>
        <v>2250000</v>
      </c>
      <c r="F31" s="218">
        <f>E31*(1-$F$2)</f>
        <v>648494.44241982559</v>
      </c>
      <c r="G31" s="218"/>
      <c r="H31" s="211"/>
      <c r="I31" s="188" t="s">
        <v>238</v>
      </c>
      <c r="K31" s="188"/>
      <c r="L31" s="188"/>
      <c r="M31" s="188"/>
    </row>
    <row r="32" spans="1:13" x14ac:dyDescent="0.25">
      <c r="A32" t="s">
        <v>177</v>
      </c>
      <c r="B32" t="s">
        <v>178</v>
      </c>
      <c r="C32" s="211">
        <v>3500000</v>
      </c>
      <c r="D32" s="211"/>
      <c r="E32" s="227">
        <f t="shared" si="6"/>
        <v>3500000</v>
      </c>
      <c r="F32" s="227"/>
      <c r="G32" s="211"/>
      <c r="H32" s="211"/>
      <c r="I32" s="188"/>
      <c r="J32" s="188"/>
      <c r="K32" s="188"/>
      <c r="L32" s="188"/>
      <c r="M32" s="188"/>
    </row>
    <row r="33" spans="1:13" ht="15.75" thickBot="1" x14ac:dyDescent="0.3">
      <c r="A33" s="314" t="s">
        <v>170</v>
      </c>
      <c r="B33" t="s">
        <v>171</v>
      </c>
      <c r="C33" s="211">
        <v>3850000</v>
      </c>
      <c r="D33" s="211"/>
      <c r="E33" s="227">
        <f t="shared" si="6"/>
        <v>3850000</v>
      </c>
      <c r="F33" s="227"/>
      <c r="G33" s="218">
        <f t="shared" ref="G33" si="7">E33*12%*3/12</f>
        <v>115500</v>
      </c>
      <c r="H33" s="211"/>
      <c r="I33" s="188" t="s">
        <v>239</v>
      </c>
      <c r="J33" s="188"/>
      <c r="K33" s="188"/>
      <c r="L33" s="188"/>
      <c r="M33" s="188"/>
    </row>
    <row r="34" spans="1:13" ht="15.75" thickBot="1" x14ac:dyDescent="0.3">
      <c r="A34" s="228"/>
      <c r="B34" s="229"/>
      <c r="C34" s="230"/>
      <c r="D34" s="230"/>
      <c r="E34" s="230">
        <f>SUM(E22:E33)</f>
        <v>62602488.630000003</v>
      </c>
      <c r="F34" s="230">
        <f>F31+F19</f>
        <v>11279604.27929711</v>
      </c>
      <c r="G34" s="230">
        <f>SUM(G22:G33)</f>
        <v>1106562.9356999998</v>
      </c>
      <c r="H34" s="230"/>
      <c r="I34" s="231"/>
      <c r="J34" s="232"/>
      <c r="K34" s="188"/>
      <c r="L34" s="188"/>
      <c r="M34" s="188"/>
    </row>
    <row r="35" spans="1:13" x14ac:dyDescent="0.25">
      <c r="C35" s="211"/>
      <c r="D35" s="211"/>
      <c r="E35" s="211"/>
      <c r="F35" s="211"/>
      <c r="G35" s="211"/>
      <c r="H35" s="211"/>
      <c r="I35" s="188"/>
      <c r="J35" s="188"/>
      <c r="K35" s="188"/>
      <c r="L35" s="188"/>
      <c r="M35" s="188"/>
    </row>
    <row r="36" spans="1:13" x14ac:dyDescent="0.25">
      <c r="C36" s="211"/>
      <c r="D36" s="211"/>
      <c r="E36" s="211"/>
      <c r="F36" s="211"/>
      <c r="G36" s="211"/>
      <c r="H36" s="211"/>
      <c r="I36" s="188"/>
      <c r="J36" s="188"/>
      <c r="K36" s="188"/>
      <c r="L36" s="188"/>
      <c r="M36" s="188"/>
    </row>
    <row r="37" spans="1:13" x14ac:dyDescent="0.25">
      <c r="C37" s="211"/>
      <c r="D37" s="211"/>
      <c r="E37" s="211"/>
      <c r="F37" s="211"/>
      <c r="G37" s="211"/>
      <c r="H37" s="211"/>
      <c r="I37" s="188"/>
      <c r="J37" s="188"/>
      <c r="K37" s="188"/>
      <c r="L37" s="188"/>
      <c r="M37" s="188"/>
    </row>
    <row r="38" spans="1:13" x14ac:dyDescent="0.25">
      <c r="C38" s="211"/>
      <c r="D38" s="211"/>
      <c r="E38" s="211"/>
      <c r="F38" s="211"/>
      <c r="G38" s="211"/>
      <c r="H38" s="211"/>
      <c r="I38" s="188"/>
      <c r="J38" s="188"/>
      <c r="K38" s="188"/>
      <c r="L38" s="188"/>
      <c r="M38" s="188"/>
    </row>
    <row r="39" spans="1:13" x14ac:dyDescent="0.25">
      <c r="C39" s="211"/>
      <c r="D39" s="211"/>
      <c r="E39" s="211"/>
      <c r="F39" s="211"/>
      <c r="G39" s="211"/>
      <c r="H39" s="211"/>
      <c r="I39" s="188"/>
      <c r="J39" s="188"/>
      <c r="K39" s="188"/>
      <c r="L39" s="188"/>
      <c r="M39" s="188"/>
    </row>
    <row r="40" spans="1:13" x14ac:dyDescent="0.25">
      <c r="C40" s="211"/>
      <c r="D40" s="211"/>
      <c r="E40" s="211"/>
      <c r="F40" s="211"/>
      <c r="G40" s="211"/>
      <c r="H40" s="211"/>
      <c r="I40" s="188"/>
      <c r="J40" s="188"/>
      <c r="K40" s="188"/>
      <c r="L40" s="188"/>
      <c r="M40" s="188"/>
    </row>
    <row r="41" spans="1:13" x14ac:dyDescent="0.25">
      <c r="C41" s="211"/>
      <c r="D41" s="211"/>
      <c r="E41" s="211"/>
      <c r="F41" s="211"/>
      <c r="G41" s="211"/>
      <c r="H41" s="211"/>
      <c r="I41" s="188"/>
      <c r="J41" s="188"/>
      <c r="K41" s="188"/>
      <c r="L41" s="188"/>
      <c r="M41" s="188"/>
    </row>
    <row r="42" spans="1:13" x14ac:dyDescent="0.25">
      <c r="C42" s="211"/>
      <c r="D42" s="211"/>
      <c r="E42" s="211"/>
      <c r="F42" s="211"/>
      <c r="G42" s="211"/>
      <c r="H42" s="211"/>
      <c r="I42" s="188"/>
      <c r="J42" s="188"/>
      <c r="K42" s="188"/>
      <c r="L42" s="188"/>
      <c r="M42" s="188"/>
    </row>
    <row r="43" spans="1:13" x14ac:dyDescent="0.25">
      <c r="C43" s="211"/>
      <c r="D43" s="211"/>
      <c r="E43" s="211"/>
      <c r="F43" s="211"/>
      <c r="G43" s="211"/>
      <c r="H43" s="211"/>
      <c r="I43" s="188"/>
      <c r="J43" s="188"/>
      <c r="K43" s="188"/>
      <c r="L43" s="188"/>
      <c r="M43" s="188"/>
    </row>
    <row r="44" spans="1:13" x14ac:dyDescent="0.25">
      <c r="C44" s="211"/>
      <c r="D44" s="211"/>
      <c r="E44" s="211"/>
      <c r="F44" s="211"/>
      <c r="G44" s="211"/>
      <c r="H44" s="211"/>
      <c r="I44" s="188"/>
      <c r="J44" s="188"/>
      <c r="K44" s="188"/>
      <c r="L44" s="188"/>
      <c r="M44" s="188"/>
    </row>
    <row r="45" spans="1:13" x14ac:dyDescent="0.25">
      <c r="C45" s="211"/>
      <c r="D45" s="211"/>
      <c r="E45" s="211">
        <f>E51+E28+E31+E33</f>
        <v>-802065</v>
      </c>
      <c r="F45" s="211"/>
      <c r="G45" s="211"/>
      <c r="H45" s="211"/>
      <c r="I45" s="188"/>
      <c r="J45" s="188"/>
      <c r="K45" s="188"/>
      <c r="L45" s="188"/>
      <c r="M45" s="188"/>
    </row>
    <row r="46" spans="1:13" x14ac:dyDescent="0.25">
      <c r="C46" s="211"/>
      <c r="D46" s="211"/>
      <c r="E46" s="211"/>
      <c r="F46" s="211"/>
      <c r="G46" s="211"/>
      <c r="H46" s="211"/>
      <c r="I46" s="188"/>
      <c r="J46" s="188"/>
      <c r="K46" s="188"/>
      <c r="L46" s="188"/>
      <c r="M46" s="188"/>
    </row>
    <row r="47" spans="1:13" x14ac:dyDescent="0.25">
      <c r="C47" s="211"/>
      <c r="D47" s="211"/>
      <c r="E47" s="211"/>
      <c r="F47" s="211"/>
      <c r="G47" s="211"/>
      <c r="H47" s="211"/>
      <c r="I47" s="188"/>
      <c r="J47" s="188"/>
      <c r="K47" s="188"/>
      <c r="L47" s="188"/>
      <c r="M47" s="188"/>
    </row>
    <row r="48" spans="1:13" ht="30" x14ac:dyDescent="0.25">
      <c r="A48" s="212" t="s">
        <v>158</v>
      </c>
      <c r="B48" s="212" t="s">
        <v>159</v>
      </c>
      <c r="C48" s="214"/>
      <c r="D48" s="214"/>
      <c r="E48" s="214" t="s">
        <v>243</v>
      </c>
      <c r="F48" s="214" t="s">
        <v>113</v>
      </c>
      <c r="G48" s="317" t="s">
        <v>244</v>
      </c>
      <c r="H48" s="215" t="s">
        <v>164</v>
      </c>
      <c r="I48" s="188"/>
      <c r="J48" s="188"/>
      <c r="K48" s="188"/>
      <c r="L48" s="188"/>
      <c r="M48" s="188"/>
    </row>
    <row r="49" spans="1:13" x14ac:dyDescent="0.25">
      <c r="A49" s="216" t="s">
        <v>165</v>
      </c>
      <c r="B49" s="217" t="s">
        <v>166</v>
      </c>
      <c r="C49" s="218"/>
      <c r="D49" s="218"/>
      <c r="E49" s="218">
        <v>-3759399.94</v>
      </c>
      <c r="F49" s="218"/>
      <c r="G49" s="218">
        <v>-3759399.94</v>
      </c>
      <c r="H49" s="219" t="s">
        <v>167</v>
      </c>
      <c r="I49" s="188"/>
      <c r="J49" s="188"/>
      <c r="K49" s="188"/>
      <c r="L49" s="188"/>
      <c r="M49" s="188"/>
    </row>
    <row r="50" spans="1:13" x14ac:dyDescent="0.25">
      <c r="A50" s="318" t="s">
        <v>241</v>
      </c>
      <c r="B50" s="318" t="s">
        <v>242</v>
      </c>
      <c r="C50" s="218"/>
      <c r="D50" s="218"/>
      <c r="E50" s="218">
        <v>-1655500</v>
      </c>
      <c r="F50" s="218"/>
      <c r="G50" s="218">
        <v>-1655500</v>
      </c>
      <c r="H50" s="219" t="s">
        <v>167</v>
      </c>
      <c r="I50" s="188"/>
      <c r="J50" s="188"/>
      <c r="K50" s="188"/>
      <c r="L50" s="188"/>
      <c r="M50" s="188"/>
    </row>
    <row r="51" spans="1:13" x14ac:dyDescent="0.25">
      <c r="A51" s="216" t="s">
        <v>170</v>
      </c>
      <c r="B51" s="217" t="s">
        <v>171</v>
      </c>
      <c r="C51" s="218"/>
      <c r="D51" s="218"/>
      <c r="E51" s="218">
        <v>-20402065</v>
      </c>
      <c r="F51" s="218">
        <v>5880278.1183946831</v>
      </c>
      <c r="G51" s="218">
        <v>-14521786.881605316</v>
      </c>
      <c r="H51" s="219" t="s">
        <v>172</v>
      </c>
      <c r="I51" s="188"/>
      <c r="J51" s="188"/>
      <c r="K51" s="188"/>
      <c r="L51" s="188"/>
      <c r="M51" s="188"/>
    </row>
    <row r="52" spans="1:13" x14ac:dyDescent="0.25">
      <c r="A52" s="216" t="s">
        <v>176</v>
      </c>
      <c r="B52" s="217" t="s">
        <v>174</v>
      </c>
      <c r="C52" s="218"/>
      <c r="D52" s="218"/>
      <c r="E52" s="218">
        <v>-762489.71</v>
      </c>
      <c r="F52" s="218">
        <v>219764.59526102419</v>
      </c>
      <c r="G52" s="218">
        <v>-542725.11473897577</v>
      </c>
      <c r="H52" s="219" t="s">
        <v>175</v>
      </c>
      <c r="I52" s="188"/>
      <c r="J52" s="188"/>
      <c r="K52" s="188"/>
      <c r="L52" s="188"/>
      <c r="M52" s="188"/>
    </row>
    <row r="53" spans="1:13" x14ac:dyDescent="0.25">
      <c r="A53" s="219" t="s">
        <v>177</v>
      </c>
      <c r="B53" s="219" t="s">
        <v>178</v>
      </c>
      <c r="C53" s="218"/>
      <c r="D53" s="218"/>
      <c r="E53" s="218">
        <v>-5000000</v>
      </c>
      <c r="F53" s="218"/>
      <c r="G53" s="218">
        <v>-5000000</v>
      </c>
      <c r="H53" s="219" t="s">
        <v>179</v>
      </c>
      <c r="I53" s="188"/>
      <c r="J53" s="188"/>
      <c r="K53" s="188"/>
      <c r="L53" s="188"/>
      <c r="M53" s="188"/>
    </row>
    <row r="54" spans="1:13" x14ac:dyDescent="0.25">
      <c r="A54" s="219" t="s">
        <v>180</v>
      </c>
      <c r="B54" s="219" t="s">
        <v>181</v>
      </c>
      <c r="C54" s="218"/>
      <c r="D54" s="218"/>
      <c r="E54" s="218">
        <v>-16788271.75</v>
      </c>
      <c r="F54" s="218">
        <v>4838711.5234261146</v>
      </c>
      <c r="G54" s="218">
        <v>-11949560.226573884</v>
      </c>
      <c r="H54" s="219" t="s">
        <v>172</v>
      </c>
      <c r="I54" s="188"/>
      <c r="J54" s="188"/>
      <c r="K54" s="188"/>
      <c r="L54" s="188"/>
      <c r="M54" s="188"/>
    </row>
    <row r="55" spans="1:13" x14ac:dyDescent="0.25">
      <c r="A55" s="219" t="s">
        <v>183</v>
      </c>
      <c r="B55" s="219" t="s">
        <v>184</v>
      </c>
      <c r="C55" s="218"/>
      <c r="D55" s="218"/>
      <c r="E55" s="218">
        <v>-1575421.73</v>
      </c>
      <c r="F55" s="218">
        <v>454067.66060996754</v>
      </c>
      <c r="G55" s="218">
        <v>-1121354.0693900324</v>
      </c>
      <c r="H55" s="219" t="s">
        <v>172</v>
      </c>
      <c r="I55" s="188"/>
      <c r="J55" s="188"/>
      <c r="K55" s="188"/>
      <c r="L55" s="188"/>
      <c r="M55" s="188"/>
    </row>
    <row r="56" spans="1:13" x14ac:dyDescent="0.25">
      <c r="A56" s="220"/>
      <c r="B56" s="220" t="s">
        <v>149</v>
      </c>
      <c r="C56" s="221"/>
      <c r="D56" s="221"/>
      <c r="E56" s="221">
        <v>-49943148.129999995</v>
      </c>
      <c r="F56" s="221">
        <v>11392821.89769179</v>
      </c>
      <c r="G56" s="221">
        <v>-38550326.232308209</v>
      </c>
      <c r="H56" s="220"/>
      <c r="I56" s="188"/>
      <c r="J56" s="188"/>
      <c r="K56" s="188"/>
      <c r="L56" s="188"/>
      <c r="M56" s="188"/>
    </row>
    <row r="57" spans="1:13" x14ac:dyDescent="0.25">
      <c r="C57" s="211"/>
      <c r="D57" s="211"/>
      <c r="E57" s="211"/>
      <c r="F57" s="211"/>
      <c r="G57" s="211"/>
      <c r="H57" s="211"/>
      <c r="I57" s="188"/>
      <c r="J57" s="188"/>
      <c r="K57" s="188"/>
      <c r="L57" s="188"/>
      <c r="M57" s="188"/>
    </row>
    <row r="58" spans="1:13" x14ac:dyDescent="0.25">
      <c r="C58" s="211"/>
      <c r="D58" s="211"/>
      <c r="E58" s="211"/>
      <c r="F58" s="211"/>
      <c r="G58" s="211"/>
      <c r="H58" s="211"/>
      <c r="I58" s="188"/>
      <c r="J58" s="188"/>
      <c r="K58" s="188"/>
      <c r="L58" s="188"/>
      <c r="M58" s="188"/>
    </row>
    <row r="59" spans="1:13" x14ac:dyDescent="0.25">
      <c r="C59" s="211"/>
      <c r="D59" s="211"/>
      <c r="E59" s="211"/>
      <c r="F59" s="211"/>
      <c r="G59" s="211"/>
      <c r="H59" s="211"/>
      <c r="I59" s="188"/>
      <c r="J59" s="188"/>
      <c r="K59" s="188"/>
      <c r="L59" s="188"/>
      <c r="M59" s="188"/>
    </row>
    <row r="60" spans="1:13" x14ac:dyDescent="0.25">
      <c r="C60" s="211"/>
      <c r="D60" s="211"/>
      <c r="E60" s="211"/>
      <c r="F60" s="211"/>
      <c r="G60" s="211"/>
      <c r="H60" s="211"/>
      <c r="I60" s="188"/>
      <c r="J60" s="188"/>
      <c r="K60" s="188"/>
      <c r="L60" s="188"/>
      <c r="M60" s="188"/>
    </row>
    <row r="61" spans="1:13" x14ac:dyDescent="0.25">
      <c r="C61" s="211"/>
      <c r="D61" s="211"/>
      <c r="E61" s="211"/>
      <c r="F61" s="211"/>
      <c r="G61" s="211"/>
      <c r="H61" s="211"/>
      <c r="I61" s="188"/>
      <c r="J61" s="188"/>
      <c r="K61" s="188"/>
      <c r="L61" s="188"/>
      <c r="M61" s="188"/>
    </row>
    <row r="62" spans="1:13" x14ac:dyDescent="0.25">
      <c r="C62" s="211"/>
      <c r="D62" s="211"/>
      <c r="E62" s="211"/>
      <c r="F62" s="211"/>
      <c r="G62" s="211"/>
      <c r="H62" s="211"/>
      <c r="I62" s="188"/>
      <c r="J62" s="188"/>
      <c r="K62" s="188"/>
      <c r="L62" s="188"/>
      <c r="M62" s="188"/>
    </row>
    <row r="63" spans="1:13" x14ac:dyDescent="0.25">
      <c r="C63" s="211"/>
      <c r="D63" s="211"/>
      <c r="E63" s="211"/>
      <c r="F63" s="211"/>
      <c r="G63" s="211"/>
      <c r="H63" s="211"/>
      <c r="I63" s="188"/>
      <c r="J63" s="188"/>
      <c r="K63" s="188"/>
      <c r="L63" s="188"/>
      <c r="M63" s="188"/>
    </row>
    <row r="64" spans="1:13" x14ac:dyDescent="0.25">
      <c r="C64" s="211"/>
      <c r="D64" s="211"/>
      <c r="E64" s="211"/>
      <c r="F64" s="211"/>
      <c r="G64" s="211"/>
      <c r="H64" s="211"/>
      <c r="I64" s="188"/>
      <c r="J64" s="188"/>
      <c r="K64" s="188"/>
      <c r="L64" s="188"/>
      <c r="M64" s="188"/>
    </row>
    <row r="65" spans="3:13" x14ac:dyDescent="0.25">
      <c r="C65" s="211"/>
      <c r="D65" s="211"/>
      <c r="E65" s="211"/>
      <c r="F65" s="211"/>
      <c r="G65" s="211"/>
      <c r="H65" s="211"/>
      <c r="I65" s="188"/>
      <c r="J65" s="188"/>
      <c r="K65" s="188"/>
      <c r="L65" s="188"/>
      <c r="M65" s="188"/>
    </row>
    <row r="66" spans="3:13" x14ac:dyDescent="0.25">
      <c r="C66" s="211"/>
      <c r="D66" s="211"/>
      <c r="E66" s="211"/>
      <c r="F66" s="211"/>
      <c r="G66" s="211"/>
      <c r="H66" s="211"/>
      <c r="I66" s="188"/>
      <c r="J66" s="188"/>
      <c r="K66" s="188"/>
      <c r="L66" s="188"/>
      <c r="M66" s="188"/>
    </row>
    <row r="67" spans="3:13" x14ac:dyDescent="0.25">
      <c r="C67" s="211"/>
      <c r="D67" s="211"/>
      <c r="E67" s="211"/>
      <c r="F67" s="211"/>
      <c r="G67" s="211"/>
      <c r="H67" s="211"/>
      <c r="I67" s="188"/>
      <c r="J67" s="188"/>
      <c r="K67" s="188"/>
      <c r="L67" s="188"/>
      <c r="M67" s="188"/>
    </row>
    <row r="68" spans="3:13" x14ac:dyDescent="0.25">
      <c r="C68" s="211"/>
      <c r="D68" s="211"/>
      <c r="E68" s="211"/>
      <c r="F68" s="211"/>
      <c r="G68" s="211"/>
      <c r="H68" s="211"/>
      <c r="I68" s="188"/>
      <c r="J68" s="188"/>
      <c r="K68" s="188"/>
      <c r="L68" s="188"/>
      <c r="M68" s="188"/>
    </row>
    <row r="69" spans="3:13" x14ac:dyDescent="0.25">
      <c r="C69" s="211"/>
      <c r="D69" s="211"/>
      <c r="E69" s="211"/>
      <c r="F69" s="211"/>
      <c r="G69" s="211"/>
      <c r="H69" s="211"/>
      <c r="I69" s="188"/>
      <c r="J69" s="188"/>
      <c r="K69" s="188"/>
      <c r="L69" s="188"/>
      <c r="M69" s="188"/>
    </row>
    <row r="70" spans="3:13" x14ac:dyDescent="0.25">
      <c r="C70" s="211"/>
      <c r="D70" s="211"/>
      <c r="E70" s="211"/>
      <c r="F70" s="211"/>
      <c r="G70" s="211"/>
      <c r="H70" s="211"/>
      <c r="I70" s="188"/>
      <c r="J70" s="188"/>
      <c r="K70" s="188"/>
      <c r="L70" s="188"/>
      <c r="M70" s="188"/>
    </row>
    <row r="71" spans="3:13" x14ac:dyDescent="0.25">
      <c r="C71" s="211"/>
      <c r="D71" s="211"/>
      <c r="E71" s="211"/>
      <c r="F71" s="211"/>
      <c r="G71" s="211"/>
      <c r="H71" s="211"/>
      <c r="I71" s="188"/>
      <c r="J71" s="188"/>
      <c r="K71" s="188"/>
      <c r="L71" s="188"/>
      <c r="M71" s="188"/>
    </row>
    <row r="72" spans="3:13" x14ac:dyDescent="0.25">
      <c r="C72" s="211"/>
      <c r="D72" s="211"/>
      <c r="E72" s="211"/>
      <c r="F72" s="211"/>
      <c r="G72" s="211"/>
      <c r="H72" s="211"/>
      <c r="I72" s="188"/>
      <c r="J72" s="188"/>
      <c r="K72" s="188"/>
      <c r="L72" s="188"/>
      <c r="M72" s="188"/>
    </row>
    <row r="73" spans="3:13" x14ac:dyDescent="0.25">
      <c r="C73" s="211"/>
      <c r="D73" s="211"/>
      <c r="E73" s="211"/>
      <c r="F73" s="211"/>
      <c r="G73" s="211"/>
      <c r="H73" s="211"/>
      <c r="I73" s="188"/>
      <c r="J73" s="188"/>
      <c r="K73" s="188"/>
      <c r="L73" s="188"/>
      <c r="M73" s="188"/>
    </row>
    <row r="74" spans="3:13" x14ac:dyDescent="0.25">
      <c r="C74" s="211"/>
      <c r="D74" s="211"/>
      <c r="E74" s="211"/>
      <c r="F74" s="211"/>
      <c r="G74" s="211"/>
      <c r="H74" s="211"/>
      <c r="I74" s="188"/>
      <c r="J74" s="188"/>
      <c r="K74" s="188"/>
      <c r="L74" s="188"/>
      <c r="M74" s="188"/>
    </row>
    <row r="75" spans="3:13" x14ac:dyDescent="0.25">
      <c r="C75" s="211"/>
      <c r="D75" s="211"/>
      <c r="E75" s="211"/>
      <c r="F75" s="211"/>
      <c r="G75" s="211"/>
      <c r="H75" s="211"/>
      <c r="I75" s="188"/>
      <c r="J75" s="188"/>
      <c r="K75" s="188"/>
      <c r="L75" s="188"/>
      <c r="M75" s="188"/>
    </row>
    <row r="76" spans="3:13" x14ac:dyDescent="0.25">
      <c r="C76" s="211"/>
      <c r="D76" s="211"/>
      <c r="E76" s="211"/>
      <c r="F76" s="211"/>
      <c r="G76" s="211"/>
      <c r="H76" s="211"/>
      <c r="I76" s="188"/>
      <c r="J76" s="188"/>
      <c r="K76" s="188"/>
      <c r="L76" s="188"/>
      <c r="M76" s="188"/>
    </row>
    <row r="77" spans="3:13" x14ac:dyDescent="0.25">
      <c r="C77" s="211"/>
      <c r="D77" s="211"/>
      <c r="E77" s="211"/>
      <c r="F77" s="211"/>
      <c r="G77" s="211"/>
      <c r="H77" s="211"/>
      <c r="I77" s="188"/>
      <c r="J77" s="188"/>
      <c r="K77" s="188"/>
      <c r="L77" s="188"/>
      <c r="M77" s="188"/>
    </row>
    <row r="78" spans="3:13" x14ac:dyDescent="0.25">
      <c r="C78" s="211"/>
      <c r="D78" s="211"/>
      <c r="E78" s="211"/>
      <c r="F78" s="211"/>
      <c r="G78" s="211"/>
      <c r="H78" s="211"/>
      <c r="I78" s="188"/>
      <c r="J78" s="188"/>
      <c r="K78" s="188"/>
      <c r="L78" s="188"/>
      <c r="M78" s="188"/>
    </row>
    <row r="79" spans="3:13" x14ac:dyDescent="0.25">
      <c r="C79" s="211"/>
      <c r="D79" s="211"/>
      <c r="E79" s="211"/>
      <c r="F79" s="211"/>
      <c r="G79" s="211"/>
      <c r="H79" s="211"/>
      <c r="I79" s="188"/>
      <c r="J79" s="188"/>
      <c r="K79" s="188"/>
      <c r="L79" s="188"/>
      <c r="M79" s="188"/>
    </row>
    <row r="80" spans="3:13" x14ac:dyDescent="0.25">
      <c r="C80" s="211"/>
      <c r="D80" s="211"/>
      <c r="E80" s="211"/>
      <c r="F80" s="211"/>
      <c r="G80" s="211"/>
      <c r="H80" s="211"/>
      <c r="I80" s="188"/>
      <c r="J80" s="188"/>
      <c r="K80" s="188"/>
      <c r="L80" s="188"/>
      <c r="M80" s="188"/>
    </row>
    <row r="81" spans="3:13" x14ac:dyDescent="0.25">
      <c r="C81" s="211"/>
      <c r="D81" s="211"/>
      <c r="E81" s="211"/>
      <c r="F81" s="211"/>
      <c r="G81" s="211"/>
      <c r="H81" s="211"/>
      <c r="I81" s="188"/>
      <c r="J81" s="188"/>
      <c r="K81" s="188"/>
      <c r="L81" s="188"/>
      <c r="M81" s="188"/>
    </row>
    <row r="82" spans="3:13" x14ac:dyDescent="0.25">
      <c r="C82" s="211"/>
      <c r="D82" s="211"/>
      <c r="E82" s="211"/>
      <c r="F82" s="211"/>
      <c r="G82" s="211"/>
      <c r="H82" s="211"/>
      <c r="I82" s="188"/>
      <c r="J82" s="188"/>
      <c r="K82" s="188"/>
      <c r="L82" s="188"/>
      <c r="M82" s="188"/>
    </row>
    <row r="83" spans="3:13" x14ac:dyDescent="0.25">
      <c r="C83" s="211"/>
      <c r="D83" s="211"/>
      <c r="E83" s="211"/>
      <c r="F83" s="211"/>
      <c r="G83" s="211"/>
      <c r="H83" s="211"/>
      <c r="I83" s="188"/>
      <c r="J83" s="188"/>
      <c r="K83" s="188"/>
      <c r="L83" s="188"/>
      <c r="M83" s="188"/>
    </row>
    <row r="84" spans="3:13" x14ac:dyDescent="0.25">
      <c r="C84" s="211"/>
      <c r="D84" s="211"/>
      <c r="E84" s="211"/>
      <c r="F84" s="211"/>
      <c r="G84" s="211"/>
      <c r="H84" s="211"/>
      <c r="I84" s="188"/>
      <c r="J84" s="188"/>
      <c r="K84" s="188"/>
      <c r="L84" s="188"/>
      <c r="M84" s="188"/>
    </row>
    <row r="85" spans="3:13" x14ac:dyDescent="0.25">
      <c r="C85" s="211"/>
      <c r="D85" s="211"/>
      <c r="E85" s="211"/>
      <c r="F85" s="211"/>
      <c r="G85" s="211"/>
      <c r="H85" s="211"/>
      <c r="I85" s="188"/>
      <c r="J85" s="188"/>
      <c r="K85" s="188"/>
      <c r="L85" s="188"/>
      <c r="M85" s="188"/>
    </row>
    <row r="86" spans="3:13" x14ac:dyDescent="0.25">
      <c r="C86" s="211"/>
      <c r="D86" s="211"/>
      <c r="E86" s="211"/>
      <c r="F86" s="211"/>
      <c r="G86" s="211"/>
      <c r="H86" s="211"/>
      <c r="I86" s="188"/>
      <c r="J86" s="188"/>
      <c r="K86" s="188"/>
      <c r="L86" s="188"/>
      <c r="M86" s="188"/>
    </row>
    <row r="87" spans="3:13" x14ac:dyDescent="0.25">
      <c r="C87" s="211"/>
      <c r="D87" s="211"/>
      <c r="E87" s="211"/>
      <c r="F87" s="211"/>
      <c r="G87" s="211"/>
      <c r="H87" s="211"/>
      <c r="I87" s="188"/>
      <c r="J87" s="188"/>
      <c r="K87" s="188"/>
      <c r="L87" s="188"/>
      <c r="M87" s="188"/>
    </row>
    <row r="88" spans="3:13" x14ac:dyDescent="0.25">
      <c r="C88" s="211"/>
      <c r="D88" s="211"/>
      <c r="E88" s="211"/>
      <c r="F88" s="211"/>
      <c r="G88" s="211"/>
      <c r="H88" s="211"/>
      <c r="I88" s="188"/>
      <c r="J88" s="188"/>
      <c r="K88" s="188"/>
      <c r="L88" s="188"/>
      <c r="M88" s="188"/>
    </row>
    <row r="89" spans="3:13" x14ac:dyDescent="0.25">
      <c r="C89" s="211"/>
      <c r="D89" s="211"/>
      <c r="E89" s="211"/>
      <c r="F89" s="211"/>
      <c r="G89" s="211"/>
      <c r="H89" s="211"/>
      <c r="I89" s="188"/>
      <c r="J89" s="188"/>
      <c r="K89" s="188"/>
      <c r="L89" s="188"/>
      <c r="M89" s="188"/>
    </row>
    <row r="90" spans="3:13" x14ac:dyDescent="0.25">
      <c r="C90" s="211"/>
      <c r="D90" s="211"/>
      <c r="E90" s="211"/>
      <c r="F90" s="211"/>
      <c r="G90" s="211"/>
      <c r="H90" s="211"/>
      <c r="I90" s="188"/>
      <c r="J90" s="188"/>
      <c r="K90" s="188"/>
      <c r="L90" s="188"/>
      <c r="M90" s="188"/>
    </row>
    <row r="91" spans="3:13" x14ac:dyDescent="0.25">
      <c r="C91" s="211"/>
      <c r="D91" s="211"/>
      <c r="E91" s="211"/>
      <c r="F91" s="211"/>
      <c r="G91" s="211"/>
      <c r="H91" s="211"/>
      <c r="I91" s="188"/>
      <c r="J91" s="188"/>
      <c r="K91" s="188"/>
      <c r="L91" s="188"/>
      <c r="M91" s="188"/>
    </row>
    <row r="92" spans="3:13" x14ac:dyDescent="0.25">
      <c r="C92" s="211"/>
      <c r="D92" s="211"/>
      <c r="E92" s="211"/>
      <c r="F92" s="211"/>
      <c r="G92" s="211"/>
      <c r="H92" s="211"/>
      <c r="I92" s="188"/>
      <c r="J92" s="188"/>
      <c r="K92" s="188"/>
      <c r="L92" s="188"/>
      <c r="M92" s="188"/>
    </row>
    <row r="93" spans="3:13" x14ac:dyDescent="0.25">
      <c r="C93" s="211"/>
      <c r="D93" s="211"/>
      <c r="E93" s="211"/>
      <c r="F93" s="211"/>
      <c r="G93" s="211"/>
      <c r="H93" s="211"/>
      <c r="I93" s="188"/>
      <c r="J93" s="188"/>
      <c r="K93" s="188"/>
      <c r="L93" s="188"/>
      <c r="M93" s="188"/>
    </row>
    <row r="94" spans="3:13" x14ac:dyDescent="0.25">
      <c r="C94" s="211"/>
      <c r="D94" s="211"/>
      <c r="E94" s="211"/>
      <c r="F94" s="211"/>
      <c r="G94" s="211"/>
      <c r="H94" s="211"/>
      <c r="I94" s="188"/>
      <c r="J94" s="188"/>
      <c r="K94" s="188"/>
      <c r="L94" s="188"/>
      <c r="M94" s="188"/>
    </row>
    <row r="95" spans="3:13" x14ac:dyDescent="0.25">
      <c r="C95" s="211"/>
      <c r="D95" s="211"/>
      <c r="E95" s="211"/>
      <c r="F95" s="211"/>
      <c r="G95" s="211"/>
      <c r="H95" s="211"/>
      <c r="I95" s="188"/>
      <c r="J95" s="188"/>
      <c r="K95" s="188"/>
      <c r="L95" s="188"/>
      <c r="M95" s="188"/>
    </row>
    <row r="96" spans="3:13" x14ac:dyDescent="0.25">
      <c r="C96" s="211"/>
      <c r="D96" s="211"/>
      <c r="E96" s="211"/>
      <c r="F96" s="211"/>
      <c r="G96" s="211"/>
      <c r="H96" s="211"/>
      <c r="I96" s="188"/>
      <c r="J96" s="188"/>
      <c r="K96" s="188"/>
      <c r="L96" s="188"/>
      <c r="M96" s="188"/>
    </row>
    <row r="97" spans="3:13" x14ac:dyDescent="0.25">
      <c r="C97" s="211"/>
      <c r="D97" s="211"/>
      <c r="E97" s="211"/>
      <c r="F97" s="211"/>
      <c r="G97" s="211"/>
      <c r="H97" s="211"/>
      <c r="I97" s="188"/>
      <c r="J97" s="188"/>
      <c r="K97" s="188"/>
      <c r="L97" s="188"/>
      <c r="M97" s="188"/>
    </row>
    <row r="98" spans="3:13" x14ac:dyDescent="0.25">
      <c r="C98" s="211"/>
      <c r="D98" s="211"/>
      <c r="E98" s="211"/>
      <c r="F98" s="211"/>
      <c r="G98" s="211"/>
      <c r="H98" s="211"/>
      <c r="I98" s="188"/>
      <c r="J98" s="188"/>
      <c r="K98" s="188"/>
      <c r="L98" s="188"/>
      <c r="M98" s="188"/>
    </row>
    <row r="99" spans="3:13" x14ac:dyDescent="0.25">
      <c r="C99" s="211"/>
      <c r="D99" s="211"/>
      <c r="E99" s="211"/>
      <c r="F99" s="211"/>
      <c r="G99" s="211"/>
      <c r="H99" s="211"/>
      <c r="I99" s="188"/>
      <c r="J99" s="188"/>
      <c r="K99" s="188"/>
      <c r="L99" s="188"/>
      <c r="M99" s="188"/>
    </row>
    <row r="100" spans="3:13" x14ac:dyDescent="0.25">
      <c r="C100" s="211"/>
      <c r="D100" s="211"/>
      <c r="E100" s="211"/>
      <c r="F100" s="211"/>
      <c r="G100" s="211"/>
      <c r="H100" s="211"/>
      <c r="I100" s="188"/>
      <c r="J100" s="188"/>
      <c r="K100" s="188"/>
      <c r="L100" s="188"/>
      <c r="M100" s="188"/>
    </row>
    <row r="101" spans="3:13" x14ac:dyDescent="0.25">
      <c r="C101" s="211"/>
      <c r="D101" s="211"/>
      <c r="E101" s="211"/>
      <c r="F101" s="211"/>
      <c r="G101" s="211"/>
      <c r="H101" s="211"/>
      <c r="I101" s="188"/>
      <c r="J101" s="188"/>
      <c r="K101" s="188"/>
      <c r="L101" s="188"/>
      <c r="M101" s="188"/>
    </row>
    <row r="102" spans="3:13" x14ac:dyDescent="0.25">
      <c r="C102" s="211"/>
      <c r="D102" s="211"/>
      <c r="E102" s="211"/>
      <c r="F102" s="211"/>
      <c r="G102" s="211"/>
      <c r="H102" s="211"/>
      <c r="I102" s="188"/>
      <c r="J102" s="188"/>
      <c r="K102" s="188"/>
      <c r="L102" s="188"/>
      <c r="M102" s="188"/>
    </row>
    <row r="103" spans="3:13" x14ac:dyDescent="0.25">
      <c r="C103" s="211"/>
      <c r="D103" s="211"/>
      <c r="E103" s="211"/>
      <c r="F103" s="211"/>
      <c r="G103" s="211"/>
      <c r="H103" s="211"/>
      <c r="I103" s="188"/>
      <c r="J103" s="188"/>
      <c r="K103" s="188"/>
      <c r="L103" s="188"/>
      <c r="M103" s="188"/>
    </row>
    <row r="104" spans="3:13" x14ac:dyDescent="0.25">
      <c r="C104" s="211"/>
      <c r="D104" s="211"/>
      <c r="E104" s="211"/>
      <c r="F104" s="211"/>
      <c r="G104" s="211"/>
      <c r="H104" s="211"/>
      <c r="I104" s="188"/>
      <c r="J104" s="188"/>
      <c r="K104" s="188"/>
      <c r="L104" s="188"/>
      <c r="M104" s="188"/>
    </row>
    <row r="105" spans="3:13" x14ac:dyDescent="0.25">
      <c r="C105" s="211"/>
      <c r="D105" s="211"/>
      <c r="E105" s="211"/>
      <c r="F105" s="211"/>
      <c r="G105" s="211"/>
      <c r="H105" s="211"/>
      <c r="I105" s="188"/>
      <c r="J105" s="188"/>
      <c r="K105" s="188"/>
      <c r="L105" s="188"/>
      <c r="M105" s="188"/>
    </row>
    <row r="106" spans="3:13" x14ac:dyDescent="0.25">
      <c r="C106" s="211"/>
      <c r="D106" s="211"/>
      <c r="E106" s="211"/>
      <c r="F106" s="211"/>
      <c r="G106" s="211"/>
      <c r="H106" s="211"/>
      <c r="I106" s="188"/>
      <c r="J106" s="188"/>
      <c r="K106" s="188"/>
      <c r="L106" s="188"/>
      <c r="M106" s="188"/>
    </row>
    <row r="107" spans="3:13" x14ac:dyDescent="0.25">
      <c r="C107" s="211"/>
      <c r="D107" s="211"/>
      <c r="E107" s="211"/>
      <c r="F107" s="211"/>
      <c r="G107" s="211"/>
      <c r="H107" s="211"/>
      <c r="I107" s="188"/>
      <c r="J107" s="188"/>
      <c r="K107" s="188"/>
      <c r="L107" s="188"/>
      <c r="M107" s="188"/>
    </row>
    <row r="108" spans="3:13" x14ac:dyDescent="0.25">
      <c r="C108" s="211"/>
      <c r="D108" s="211"/>
      <c r="E108" s="211"/>
      <c r="F108" s="211"/>
      <c r="G108" s="211"/>
      <c r="H108" s="211"/>
      <c r="I108" s="188"/>
      <c r="J108" s="188"/>
      <c r="K108" s="188"/>
      <c r="L108" s="188"/>
      <c r="M108" s="188"/>
    </row>
    <row r="109" spans="3:13" x14ac:dyDescent="0.25">
      <c r="C109" s="211"/>
      <c r="D109" s="211"/>
      <c r="E109" s="211"/>
      <c r="F109" s="211"/>
      <c r="G109" s="211"/>
      <c r="H109" s="211"/>
      <c r="I109" s="188"/>
      <c r="J109" s="188"/>
      <c r="K109" s="188"/>
      <c r="L109" s="188"/>
      <c r="M109" s="188"/>
    </row>
    <row r="110" spans="3:13" x14ac:dyDescent="0.25">
      <c r="C110" s="211"/>
      <c r="D110" s="211"/>
      <c r="E110" s="211"/>
      <c r="F110" s="211"/>
      <c r="G110" s="211"/>
      <c r="H110" s="211"/>
      <c r="I110" s="188"/>
      <c r="J110" s="188"/>
      <c r="K110" s="188"/>
      <c r="L110" s="188"/>
      <c r="M110" s="188"/>
    </row>
    <row r="111" spans="3:13" x14ac:dyDescent="0.25">
      <c r="C111" s="211"/>
      <c r="D111" s="211"/>
      <c r="E111" s="211"/>
      <c r="F111" s="211"/>
      <c r="G111" s="211"/>
      <c r="H111" s="211"/>
      <c r="I111" s="188"/>
      <c r="J111" s="188"/>
      <c r="K111" s="188"/>
      <c r="L111" s="188"/>
      <c r="M111" s="188"/>
    </row>
    <row r="112" spans="3:13" x14ac:dyDescent="0.25">
      <c r="C112" s="211"/>
      <c r="D112" s="211"/>
      <c r="E112" s="211"/>
      <c r="F112" s="211"/>
      <c r="G112" s="211"/>
      <c r="H112" s="211"/>
      <c r="I112" s="188"/>
      <c r="J112" s="188"/>
      <c r="K112" s="188"/>
      <c r="L112" s="188"/>
      <c r="M112" s="188"/>
    </row>
    <row r="113" spans="3:13" x14ac:dyDescent="0.25">
      <c r="C113" s="211"/>
      <c r="D113" s="211"/>
      <c r="E113" s="211"/>
      <c r="F113" s="211"/>
      <c r="G113" s="211"/>
      <c r="H113" s="211"/>
      <c r="I113" s="188"/>
      <c r="J113" s="188"/>
      <c r="K113" s="188"/>
      <c r="L113" s="188"/>
      <c r="M113" s="188"/>
    </row>
    <row r="114" spans="3:13" x14ac:dyDescent="0.25">
      <c r="C114" s="211"/>
      <c r="D114" s="211"/>
      <c r="E114" s="211"/>
      <c r="F114" s="211"/>
      <c r="G114" s="211"/>
      <c r="H114" s="211"/>
      <c r="I114" s="188"/>
      <c r="J114" s="188"/>
      <c r="K114" s="188"/>
      <c r="L114" s="188"/>
      <c r="M114" s="188"/>
    </row>
    <row r="115" spans="3:13" x14ac:dyDescent="0.25">
      <c r="C115" s="211"/>
      <c r="D115" s="211"/>
      <c r="E115" s="211"/>
      <c r="F115" s="211"/>
      <c r="G115" s="211"/>
      <c r="H115" s="211"/>
      <c r="I115" s="188"/>
      <c r="J115" s="188"/>
      <c r="K115" s="188"/>
      <c r="L115" s="188"/>
      <c r="M115" s="188"/>
    </row>
    <row r="116" spans="3:13" x14ac:dyDescent="0.25">
      <c r="C116" s="211"/>
      <c r="D116" s="211"/>
      <c r="E116" s="211"/>
      <c r="F116" s="211"/>
      <c r="G116" s="211"/>
      <c r="H116" s="211"/>
      <c r="I116" s="188"/>
      <c r="J116" s="188"/>
      <c r="K116" s="188"/>
      <c r="L116" s="188"/>
      <c r="M116" s="188"/>
    </row>
    <row r="117" spans="3:13" x14ac:dyDescent="0.25">
      <c r="C117" s="211"/>
      <c r="D117" s="211"/>
      <c r="E117" s="211"/>
      <c r="F117" s="211"/>
      <c r="G117" s="211"/>
      <c r="H117" s="211"/>
      <c r="I117" s="188"/>
      <c r="J117" s="188"/>
      <c r="K117" s="188"/>
      <c r="L117" s="188"/>
      <c r="M117" s="188"/>
    </row>
    <row r="118" spans="3:13" x14ac:dyDescent="0.25">
      <c r="C118" s="211"/>
      <c r="D118" s="211"/>
      <c r="E118" s="211"/>
      <c r="F118" s="211"/>
      <c r="G118" s="211"/>
      <c r="H118" s="211"/>
      <c r="I118" s="188"/>
      <c r="J118" s="188"/>
      <c r="K118" s="188"/>
      <c r="L118" s="188"/>
      <c r="M118" s="188"/>
    </row>
    <row r="119" spans="3:13" x14ac:dyDescent="0.25">
      <c r="C119" s="211"/>
      <c r="D119" s="211"/>
      <c r="E119" s="211"/>
      <c r="F119" s="211"/>
      <c r="G119" s="211"/>
      <c r="H119" s="211"/>
      <c r="I119" s="188"/>
      <c r="J119" s="188"/>
      <c r="K119" s="188"/>
      <c r="L119" s="188"/>
      <c r="M119" s="188"/>
    </row>
    <row r="120" spans="3:13" x14ac:dyDescent="0.25">
      <c r="C120" s="211"/>
      <c r="D120" s="211"/>
      <c r="E120" s="211"/>
      <c r="F120" s="211"/>
      <c r="G120" s="211"/>
      <c r="H120" s="211"/>
      <c r="I120" s="188"/>
      <c r="J120" s="188"/>
      <c r="K120" s="188"/>
      <c r="L120" s="188"/>
      <c r="M120" s="188"/>
    </row>
    <row r="121" spans="3:13" x14ac:dyDescent="0.25">
      <c r="C121" s="211"/>
      <c r="D121" s="211"/>
      <c r="E121" s="211"/>
      <c r="F121" s="211"/>
      <c r="G121" s="211"/>
      <c r="H121" s="211"/>
      <c r="I121" s="188"/>
      <c r="J121" s="188"/>
      <c r="K121" s="188"/>
      <c r="L121" s="188"/>
      <c r="M121" s="188"/>
    </row>
    <row r="122" spans="3:13" x14ac:dyDescent="0.25">
      <c r="C122" s="211"/>
      <c r="D122" s="211"/>
      <c r="E122" s="211"/>
      <c r="F122" s="211"/>
      <c r="G122" s="211"/>
      <c r="H122" s="211"/>
      <c r="I122" s="188"/>
      <c r="J122" s="188"/>
      <c r="K122" s="188"/>
      <c r="L122" s="188"/>
      <c r="M122" s="188"/>
    </row>
    <row r="123" spans="3:13" x14ac:dyDescent="0.25">
      <c r="C123" s="211"/>
      <c r="D123" s="211"/>
      <c r="E123" s="211"/>
      <c r="F123" s="211"/>
      <c r="G123" s="211"/>
      <c r="H123" s="211"/>
      <c r="I123" s="188"/>
      <c r="J123" s="188"/>
      <c r="K123" s="188"/>
      <c r="L123" s="188"/>
      <c r="M123" s="188"/>
    </row>
    <row r="124" spans="3:13" x14ac:dyDescent="0.25">
      <c r="C124" s="211"/>
      <c r="D124" s="211"/>
      <c r="E124" s="211"/>
      <c r="F124" s="211"/>
      <c r="G124" s="211"/>
      <c r="H124" s="211"/>
      <c r="I124" s="188"/>
      <c r="J124" s="188"/>
      <c r="K124" s="188"/>
      <c r="L124" s="188"/>
      <c r="M124" s="188"/>
    </row>
    <row r="125" spans="3:13" x14ac:dyDescent="0.25">
      <c r="C125" s="211"/>
      <c r="D125" s="211"/>
      <c r="E125" s="211"/>
      <c r="F125" s="211"/>
      <c r="G125" s="211"/>
      <c r="H125" s="211"/>
      <c r="I125" s="188"/>
      <c r="J125" s="188"/>
      <c r="K125" s="188"/>
      <c r="L125" s="188"/>
      <c r="M125" s="188"/>
    </row>
    <row r="126" spans="3:13" x14ac:dyDescent="0.25">
      <c r="C126" s="211"/>
      <c r="D126" s="211"/>
      <c r="E126" s="211"/>
      <c r="F126" s="211"/>
      <c r="G126" s="211"/>
      <c r="H126" s="211"/>
      <c r="I126" s="188"/>
      <c r="J126" s="188"/>
      <c r="K126" s="188"/>
      <c r="L126" s="188"/>
      <c r="M126" s="188"/>
    </row>
    <row r="127" spans="3:13" x14ac:dyDescent="0.25">
      <c r="C127" s="211"/>
      <c r="D127" s="211"/>
      <c r="E127" s="211"/>
      <c r="F127" s="211"/>
      <c r="G127" s="211"/>
      <c r="H127" s="211"/>
      <c r="I127" s="188"/>
      <c r="J127" s="188"/>
      <c r="K127" s="188"/>
      <c r="L127" s="188"/>
      <c r="M127" s="188"/>
    </row>
    <row r="128" spans="3:13" x14ac:dyDescent="0.25">
      <c r="C128" s="211"/>
      <c r="D128" s="211"/>
      <c r="E128" s="211"/>
      <c r="F128" s="211"/>
      <c r="G128" s="211"/>
      <c r="H128" s="211"/>
      <c r="I128" s="188"/>
      <c r="J128" s="188"/>
      <c r="K128" s="188"/>
      <c r="L128" s="188"/>
      <c r="M128" s="188"/>
    </row>
    <row r="129" spans="3:13" x14ac:dyDescent="0.25">
      <c r="C129" s="211"/>
      <c r="D129" s="211"/>
      <c r="E129" s="211"/>
      <c r="F129" s="211"/>
      <c r="G129" s="211"/>
      <c r="H129" s="211"/>
      <c r="I129" s="188"/>
      <c r="J129" s="188"/>
      <c r="K129" s="188"/>
      <c r="L129" s="188"/>
      <c r="M129" s="188"/>
    </row>
    <row r="130" spans="3:13" x14ac:dyDescent="0.25">
      <c r="C130" s="211"/>
      <c r="D130" s="211"/>
      <c r="E130" s="211"/>
      <c r="F130" s="211"/>
      <c r="G130" s="211"/>
      <c r="H130" s="211"/>
      <c r="I130" s="188"/>
      <c r="J130" s="188"/>
      <c r="K130" s="188"/>
      <c r="L130" s="188"/>
      <c r="M130" s="188"/>
    </row>
    <row r="131" spans="3:13" x14ac:dyDescent="0.25">
      <c r="C131" s="211"/>
      <c r="D131" s="211"/>
      <c r="E131" s="211"/>
      <c r="F131" s="211"/>
      <c r="G131" s="211"/>
      <c r="H131" s="211"/>
      <c r="I131" s="188"/>
      <c r="J131" s="188"/>
      <c r="K131" s="188"/>
      <c r="L131" s="188"/>
      <c r="M131" s="188"/>
    </row>
    <row r="132" spans="3:13" x14ac:dyDescent="0.25">
      <c r="C132" s="211"/>
      <c r="D132" s="211"/>
      <c r="E132" s="211"/>
      <c r="F132" s="211"/>
      <c r="G132" s="211"/>
      <c r="H132" s="211"/>
      <c r="I132" s="188"/>
      <c r="J132" s="188"/>
      <c r="K132" s="188"/>
      <c r="L132" s="188"/>
      <c r="M132" s="188"/>
    </row>
    <row r="133" spans="3:13" x14ac:dyDescent="0.25">
      <c r="C133" s="211"/>
      <c r="D133" s="211"/>
      <c r="E133" s="211"/>
      <c r="F133" s="211"/>
      <c r="G133" s="211"/>
      <c r="H133" s="211"/>
      <c r="I133" s="188"/>
      <c r="J133" s="188"/>
      <c r="K133" s="188"/>
      <c r="L133" s="188"/>
      <c r="M133" s="188"/>
    </row>
    <row r="134" spans="3:13" x14ac:dyDescent="0.25">
      <c r="C134" s="211"/>
      <c r="D134" s="211"/>
      <c r="E134" s="211"/>
      <c r="F134" s="211"/>
      <c r="G134" s="211"/>
      <c r="H134" s="211"/>
      <c r="I134" s="188"/>
      <c r="J134" s="188"/>
      <c r="K134" s="188"/>
      <c r="L134" s="188"/>
      <c r="M134" s="188"/>
    </row>
    <row r="135" spans="3:13" x14ac:dyDescent="0.25">
      <c r="C135" s="211"/>
      <c r="D135" s="211"/>
      <c r="E135" s="211"/>
      <c r="F135" s="211"/>
      <c r="G135" s="211"/>
      <c r="H135" s="211"/>
      <c r="I135" s="188"/>
      <c r="J135" s="188"/>
      <c r="K135" s="188"/>
      <c r="L135" s="188"/>
      <c r="M135" s="188"/>
    </row>
    <row r="136" spans="3:13" x14ac:dyDescent="0.25">
      <c r="C136" s="211"/>
      <c r="D136" s="211"/>
      <c r="E136" s="211"/>
      <c r="F136" s="211"/>
      <c r="G136" s="211"/>
      <c r="H136" s="211"/>
      <c r="I136" s="188"/>
      <c r="J136" s="188"/>
      <c r="K136" s="188"/>
      <c r="L136" s="188"/>
      <c r="M136" s="188"/>
    </row>
    <row r="137" spans="3:13" x14ac:dyDescent="0.25">
      <c r="C137" s="211"/>
      <c r="D137" s="211"/>
      <c r="E137" s="211"/>
      <c r="F137" s="211"/>
      <c r="G137" s="211"/>
      <c r="H137" s="211"/>
      <c r="I137" s="188"/>
      <c r="J137" s="188"/>
      <c r="K137" s="188"/>
      <c r="L137" s="188"/>
      <c r="M137" s="188"/>
    </row>
    <row r="138" spans="3:13" x14ac:dyDescent="0.25">
      <c r="C138" s="211"/>
      <c r="D138" s="211"/>
      <c r="E138" s="211"/>
      <c r="F138" s="211"/>
      <c r="G138" s="211"/>
      <c r="H138" s="211"/>
      <c r="I138" s="188"/>
      <c r="J138" s="188"/>
      <c r="K138" s="188"/>
      <c r="L138" s="188"/>
      <c r="M138" s="188"/>
    </row>
    <row r="139" spans="3:13" x14ac:dyDescent="0.25">
      <c r="C139" s="211"/>
      <c r="D139" s="211"/>
      <c r="E139" s="211"/>
      <c r="F139" s="211"/>
      <c r="G139" s="211"/>
      <c r="H139" s="211"/>
      <c r="I139" s="188"/>
      <c r="J139" s="188"/>
      <c r="K139" s="188"/>
      <c r="L139" s="188"/>
      <c r="M139" s="188"/>
    </row>
    <row r="140" spans="3:13" x14ac:dyDescent="0.25">
      <c r="C140" s="211"/>
      <c r="D140" s="211"/>
      <c r="E140" s="211"/>
      <c r="F140" s="211"/>
      <c r="G140" s="211"/>
      <c r="H140" s="211"/>
      <c r="I140" s="188"/>
      <c r="J140" s="188"/>
      <c r="K140" s="188"/>
      <c r="L140" s="188"/>
      <c r="M140" s="188"/>
    </row>
    <row r="141" spans="3:13" x14ac:dyDescent="0.25">
      <c r="C141" s="211"/>
      <c r="D141" s="211"/>
      <c r="E141" s="211"/>
      <c r="F141" s="211"/>
      <c r="G141" s="211"/>
      <c r="H141" s="211"/>
      <c r="I141" s="188"/>
      <c r="J141" s="188"/>
      <c r="K141" s="188"/>
      <c r="L141" s="188"/>
      <c r="M141" s="188"/>
    </row>
    <row r="142" spans="3:13" x14ac:dyDescent="0.25">
      <c r="C142" s="211"/>
      <c r="D142" s="211"/>
      <c r="E142" s="211"/>
      <c r="F142" s="211"/>
      <c r="G142" s="211"/>
      <c r="H142" s="211"/>
      <c r="I142" s="188"/>
      <c r="J142" s="188"/>
      <c r="K142" s="188"/>
      <c r="L142" s="188"/>
      <c r="M142" s="188"/>
    </row>
    <row r="143" spans="3:13" x14ac:dyDescent="0.25">
      <c r="C143" s="211"/>
      <c r="D143" s="211"/>
      <c r="E143" s="211"/>
      <c r="F143" s="211"/>
      <c r="G143" s="211"/>
      <c r="H143" s="211"/>
      <c r="I143" s="188"/>
      <c r="J143" s="188"/>
      <c r="K143" s="188"/>
      <c r="L143" s="188"/>
      <c r="M143" s="188"/>
    </row>
    <row r="144" spans="3:13" x14ac:dyDescent="0.25">
      <c r="C144" s="211"/>
      <c r="D144" s="211"/>
      <c r="E144" s="211"/>
      <c r="F144" s="211"/>
      <c r="G144" s="211"/>
      <c r="H144" s="211"/>
      <c r="I144" s="188"/>
      <c r="J144" s="188"/>
      <c r="K144" s="188"/>
      <c r="L144" s="188"/>
      <c r="M144" s="188"/>
    </row>
    <row r="145" spans="3:13" x14ac:dyDescent="0.25">
      <c r="C145" s="211"/>
      <c r="D145" s="211"/>
      <c r="E145" s="211"/>
      <c r="F145" s="211"/>
      <c r="G145" s="211"/>
      <c r="H145" s="211"/>
      <c r="I145" s="188"/>
      <c r="J145" s="188"/>
      <c r="K145" s="188"/>
      <c r="L145" s="188"/>
      <c r="M145" s="188"/>
    </row>
    <row r="146" spans="3:13" x14ac:dyDescent="0.25">
      <c r="C146" s="211"/>
      <c r="D146" s="211"/>
      <c r="E146" s="211"/>
      <c r="F146" s="211"/>
      <c r="G146" s="211"/>
      <c r="H146" s="211"/>
      <c r="I146" s="188"/>
      <c r="J146" s="188"/>
      <c r="K146" s="188"/>
      <c r="L146" s="188"/>
      <c r="M146" s="188"/>
    </row>
    <row r="147" spans="3:13" x14ac:dyDescent="0.25">
      <c r="C147" s="211"/>
      <c r="D147" s="211"/>
      <c r="E147" s="211"/>
      <c r="F147" s="211"/>
      <c r="G147" s="211"/>
      <c r="H147" s="211"/>
      <c r="I147" s="188"/>
      <c r="J147" s="188"/>
      <c r="K147" s="188"/>
      <c r="L147" s="188"/>
      <c r="M147" s="188"/>
    </row>
    <row r="148" spans="3:13" x14ac:dyDescent="0.25">
      <c r="C148" s="211"/>
      <c r="D148" s="211"/>
      <c r="E148" s="211"/>
      <c r="F148" s="211"/>
      <c r="G148" s="211"/>
      <c r="H148" s="211"/>
      <c r="I148" s="188"/>
      <c r="J148" s="188"/>
      <c r="K148" s="188"/>
      <c r="L148" s="188"/>
      <c r="M148" s="188"/>
    </row>
    <row r="149" spans="3:13" x14ac:dyDescent="0.25">
      <c r="C149" s="211"/>
      <c r="D149" s="211"/>
      <c r="E149" s="211"/>
      <c r="F149" s="211"/>
      <c r="G149" s="211"/>
      <c r="H149" s="211"/>
      <c r="I149" s="188"/>
      <c r="J149" s="188"/>
      <c r="K149" s="188"/>
      <c r="L149" s="188"/>
      <c r="M149" s="188"/>
    </row>
    <row r="150" spans="3:13" x14ac:dyDescent="0.25">
      <c r="C150" s="211"/>
      <c r="D150" s="211"/>
      <c r="E150" s="211"/>
      <c r="F150" s="211"/>
      <c r="G150" s="211"/>
      <c r="H150" s="211"/>
      <c r="I150" s="188"/>
      <c r="J150" s="188"/>
      <c r="K150" s="188"/>
      <c r="L150" s="188"/>
      <c r="M150" s="188"/>
    </row>
    <row r="151" spans="3:13" x14ac:dyDescent="0.25">
      <c r="C151" s="211"/>
      <c r="D151" s="211"/>
      <c r="E151" s="211"/>
      <c r="F151" s="211"/>
      <c r="G151" s="211"/>
      <c r="H151" s="211"/>
      <c r="I151" s="188"/>
      <c r="J151" s="188"/>
      <c r="K151" s="188"/>
      <c r="L151" s="188"/>
      <c r="M151" s="188"/>
    </row>
    <row r="152" spans="3:13" x14ac:dyDescent="0.25">
      <c r="C152" s="211"/>
      <c r="D152" s="211"/>
      <c r="E152" s="211"/>
      <c r="F152" s="211"/>
      <c r="G152" s="211"/>
      <c r="H152" s="211"/>
      <c r="I152" s="188"/>
      <c r="J152" s="188"/>
      <c r="K152" s="188"/>
      <c r="L152" s="188"/>
      <c r="M152" s="188"/>
    </row>
    <row r="153" spans="3:13" x14ac:dyDescent="0.25">
      <c r="C153" s="211"/>
      <c r="D153" s="211"/>
      <c r="E153" s="211"/>
      <c r="F153" s="211"/>
      <c r="G153" s="211"/>
      <c r="H153" s="211"/>
      <c r="I153" s="188"/>
      <c r="J153" s="188"/>
      <c r="K153" s="188"/>
      <c r="L153" s="188"/>
      <c r="M153" s="188"/>
    </row>
    <row r="154" spans="3:13" x14ac:dyDescent="0.25">
      <c r="C154" s="211"/>
      <c r="D154" s="211"/>
      <c r="E154" s="211"/>
      <c r="F154" s="211"/>
      <c r="G154" s="211"/>
      <c r="H154" s="211"/>
      <c r="I154" s="188"/>
      <c r="J154" s="188"/>
      <c r="K154" s="188"/>
      <c r="L154" s="188"/>
      <c r="M154" s="188"/>
    </row>
    <row r="155" spans="3:13" x14ac:dyDescent="0.25">
      <c r="C155" s="211"/>
      <c r="D155" s="211"/>
      <c r="E155" s="211"/>
      <c r="F155" s="211"/>
      <c r="G155" s="211"/>
      <c r="H155" s="211"/>
      <c r="I155" s="188"/>
      <c r="J155" s="188"/>
      <c r="K155" s="188"/>
      <c r="L155" s="188"/>
      <c r="M155" s="188"/>
    </row>
    <row r="156" spans="3:13" x14ac:dyDescent="0.25">
      <c r="C156" s="211"/>
      <c r="D156" s="211"/>
      <c r="E156" s="211"/>
      <c r="F156" s="211"/>
      <c r="G156" s="211"/>
      <c r="H156" s="211"/>
      <c r="I156" s="188"/>
      <c r="J156" s="188"/>
      <c r="K156" s="188"/>
      <c r="L156" s="188"/>
      <c r="M156" s="188"/>
    </row>
    <row r="157" spans="3:13" x14ac:dyDescent="0.25">
      <c r="C157" s="211"/>
      <c r="D157" s="211"/>
      <c r="E157" s="211"/>
      <c r="F157" s="211"/>
      <c r="G157" s="211"/>
      <c r="H157" s="211"/>
      <c r="I157" s="188"/>
      <c r="J157" s="188"/>
      <c r="K157" s="188"/>
      <c r="L157" s="188"/>
      <c r="M157" s="188"/>
    </row>
    <row r="158" spans="3:13" x14ac:dyDescent="0.25">
      <c r="C158" s="211"/>
      <c r="D158" s="211"/>
      <c r="E158" s="211"/>
      <c r="F158" s="211"/>
      <c r="G158" s="211"/>
      <c r="H158" s="211"/>
      <c r="I158" s="188"/>
      <c r="J158" s="188"/>
      <c r="K158" s="188"/>
      <c r="L158" s="188"/>
      <c r="M158" s="188"/>
    </row>
    <row r="159" spans="3:13" x14ac:dyDescent="0.25">
      <c r="C159" s="211"/>
      <c r="D159" s="211"/>
      <c r="E159" s="211"/>
      <c r="F159" s="211"/>
      <c r="G159" s="211"/>
      <c r="H159" s="211"/>
      <c r="I159" s="188"/>
      <c r="J159" s="188"/>
      <c r="K159" s="188"/>
      <c r="L159" s="188"/>
      <c r="M159" s="188"/>
    </row>
    <row r="160" spans="3:13" x14ac:dyDescent="0.25">
      <c r="C160" s="211"/>
      <c r="D160" s="211"/>
      <c r="E160" s="211"/>
      <c r="F160" s="211"/>
      <c r="G160" s="211"/>
      <c r="H160" s="211"/>
      <c r="I160" s="188"/>
      <c r="J160" s="188"/>
      <c r="K160" s="188"/>
      <c r="L160" s="188"/>
      <c r="M160" s="188"/>
    </row>
    <row r="161" spans="3:13" x14ac:dyDescent="0.25">
      <c r="C161" s="211"/>
      <c r="D161" s="211"/>
      <c r="E161" s="211"/>
      <c r="F161" s="211"/>
      <c r="G161" s="211"/>
      <c r="H161" s="211"/>
      <c r="I161" s="188"/>
      <c r="J161" s="188"/>
      <c r="K161" s="188"/>
      <c r="L161" s="188"/>
      <c r="M161" s="188"/>
    </row>
    <row r="162" spans="3:13" x14ac:dyDescent="0.25">
      <c r="C162" s="211"/>
      <c r="D162" s="211"/>
      <c r="E162" s="211"/>
      <c r="F162" s="211"/>
      <c r="G162" s="211"/>
      <c r="H162" s="211"/>
      <c r="I162" s="188"/>
      <c r="J162" s="188"/>
      <c r="K162" s="188"/>
      <c r="L162" s="188"/>
      <c r="M162" s="188"/>
    </row>
    <row r="163" spans="3:13" x14ac:dyDescent="0.25">
      <c r="C163" s="211"/>
      <c r="D163" s="211"/>
      <c r="E163" s="211"/>
      <c r="F163" s="211"/>
      <c r="G163" s="211"/>
      <c r="H163" s="211"/>
      <c r="I163" s="188"/>
      <c r="J163" s="188"/>
      <c r="K163" s="188"/>
      <c r="L163" s="188"/>
      <c r="M163" s="188"/>
    </row>
    <row r="164" spans="3:13" x14ac:dyDescent="0.25">
      <c r="C164" s="211"/>
      <c r="D164" s="211"/>
      <c r="E164" s="211"/>
      <c r="F164" s="211"/>
      <c r="G164" s="211"/>
      <c r="H164" s="211"/>
      <c r="I164" s="188"/>
      <c r="J164" s="188"/>
      <c r="K164" s="188"/>
      <c r="L164" s="188"/>
      <c r="M164" s="188"/>
    </row>
    <row r="165" spans="3:13" x14ac:dyDescent="0.25">
      <c r="C165" s="211"/>
      <c r="D165" s="211"/>
      <c r="E165" s="211"/>
      <c r="F165" s="211"/>
      <c r="G165" s="211"/>
      <c r="H165" s="211"/>
      <c r="I165" s="188"/>
      <c r="J165" s="188"/>
      <c r="K165" s="188"/>
      <c r="L165" s="188"/>
      <c r="M165" s="188"/>
    </row>
    <row r="166" spans="3:13" x14ac:dyDescent="0.25">
      <c r="C166" s="211"/>
      <c r="D166" s="211"/>
      <c r="E166" s="211"/>
      <c r="F166" s="211"/>
      <c r="G166" s="211"/>
      <c r="H166" s="211"/>
      <c r="I166" s="188"/>
      <c r="J166" s="188"/>
      <c r="K166" s="188"/>
      <c r="L166" s="188"/>
      <c r="M166" s="188"/>
    </row>
    <row r="167" spans="3:13" x14ac:dyDescent="0.25">
      <c r="C167" s="211"/>
      <c r="D167" s="211"/>
      <c r="E167" s="211"/>
      <c r="F167" s="211"/>
      <c r="G167" s="211"/>
      <c r="H167" s="211"/>
      <c r="I167" s="188"/>
      <c r="J167" s="188"/>
      <c r="K167" s="188"/>
      <c r="L167" s="188"/>
      <c r="M167" s="188"/>
    </row>
    <row r="168" spans="3:13" x14ac:dyDescent="0.25">
      <c r="C168" s="211"/>
      <c r="D168" s="211"/>
      <c r="E168" s="211"/>
      <c r="F168" s="211"/>
      <c r="G168" s="211"/>
      <c r="H168" s="211"/>
      <c r="I168" s="188"/>
      <c r="J168" s="188"/>
      <c r="K168" s="188"/>
      <c r="L168" s="188"/>
      <c r="M168" s="188"/>
    </row>
    <row r="169" spans="3:13" x14ac:dyDescent="0.25">
      <c r="C169" s="211"/>
      <c r="D169" s="211"/>
      <c r="E169" s="211"/>
      <c r="F169" s="211"/>
      <c r="G169" s="211"/>
      <c r="H169" s="211"/>
      <c r="I169" s="188"/>
      <c r="J169" s="188"/>
      <c r="K169" s="188"/>
      <c r="L169" s="188"/>
      <c r="M169" s="188"/>
    </row>
    <row r="170" spans="3:13" x14ac:dyDescent="0.25">
      <c r="C170" s="211"/>
      <c r="D170" s="211"/>
      <c r="E170" s="211"/>
      <c r="F170" s="211"/>
      <c r="G170" s="211"/>
      <c r="H170" s="211"/>
      <c r="I170" s="188"/>
      <c r="J170" s="188"/>
      <c r="K170" s="188"/>
      <c r="L170" s="188"/>
      <c r="M170" s="188"/>
    </row>
    <row r="171" spans="3:13" x14ac:dyDescent="0.25">
      <c r="C171" s="211"/>
      <c r="D171" s="211"/>
      <c r="E171" s="211"/>
      <c r="F171" s="211"/>
      <c r="G171" s="211"/>
      <c r="H171" s="211"/>
      <c r="I171" s="188"/>
      <c r="J171" s="188"/>
      <c r="K171" s="188"/>
      <c r="L171" s="188"/>
      <c r="M171" s="188"/>
    </row>
    <row r="172" spans="3:13" x14ac:dyDescent="0.25">
      <c r="C172" s="211"/>
      <c r="D172" s="211"/>
      <c r="E172" s="211"/>
      <c r="F172" s="211"/>
      <c r="G172" s="211"/>
      <c r="H172" s="211"/>
      <c r="I172" s="188"/>
      <c r="J172" s="188"/>
      <c r="K172" s="188"/>
      <c r="L172" s="188"/>
      <c r="M172" s="188"/>
    </row>
    <row r="173" spans="3:13" x14ac:dyDescent="0.25">
      <c r="C173" s="211"/>
      <c r="D173" s="211"/>
      <c r="E173" s="211"/>
      <c r="F173" s="211"/>
      <c r="G173" s="211"/>
      <c r="H173" s="211"/>
      <c r="I173" s="188"/>
      <c r="J173" s="188"/>
      <c r="K173" s="188"/>
      <c r="L173" s="188"/>
      <c r="M173" s="188"/>
    </row>
    <row r="174" spans="3:13" x14ac:dyDescent="0.25">
      <c r="C174" s="211"/>
      <c r="D174" s="211"/>
      <c r="E174" s="211"/>
      <c r="F174" s="211"/>
      <c r="G174" s="211"/>
      <c r="H174" s="211"/>
      <c r="I174" s="188"/>
      <c r="J174" s="188"/>
      <c r="K174" s="188"/>
      <c r="L174" s="188"/>
      <c r="M174" s="188"/>
    </row>
    <row r="175" spans="3:13" x14ac:dyDescent="0.25">
      <c r="C175" s="211"/>
      <c r="D175" s="211"/>
      <c r="E175" s="211"/>
      <c r="F175" s="211"/>
      <c r="G175" s="211"/>
      <c r="H175" s="211"/>
      <c r="I175" s="188"/>
      <c r="J175" s="188"/>
      <c r="K175" s="188"/>
      <c r="L175" s="188"/>
      <c r="M175" s="188"/>
    </row>
    <row r="176" spans="3:13" x14ac:dyDescent="0.25">
      <c r="C176" s="211"/>
      <c r="D176" s="211"/>
      <c r="E176" s="211"/>
      <c r="F176" s="211"/>
      <c r="G176" s="211"/>
      <c r="H176" s="211"/>
      <c r="I176" s="188"/>
      <c r="J176" s="188"/>
      <c r="K176" s="188"/>
      <c r="L176" s="188"/>
      <c r="M176" s="188"/>
    </row>
    <row r="177" spans="3:13" x14ac:dyDescent="0.25">
      <c r="C177" s="211"/>
      <c r="D177" s="211"/>
      <c r="E177" s="211"/>
      <c r="F177" s="211"/>
      <c r="G177" s="211"/>
      <c r="H177" s="211"/>
      <c r="I177" s="188"/>
      <c r="J177" s="188"/>
      <c r="K177" s="188"/>
      <c r="L177" s="188"/>
      <c r="M177" s="1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New Paper</vt:lpstr>
      <vt:lpstr>Sept-2016</vt:lpstr>
      <vt:lpstr>Sept-2015</vt:lpstr>
      <vt:lpstr>Adjustment-2015</vt:lpstr>
      <vt:lpstr>W.No -3 PV of JDCL Loan</vt:lpstr>
      <vt:lpstr>W No -1 Actuarial loss-PYs</vt:lpstr>
      <vt:lpstr>security</vt:lpstr>
      <vt:lpstr>'New Paper'!Print_Area</vt:lpstr>
      <vt:lpstr>'Sept-2016'!Print_Area</vt:lpstr>
      <vt:lpstr>'W No -1 Actuarial loss-PYs'!Print_Area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2016-12-10T12:42:39Z</dcterms:modified>
</cp:coreProperties>
</file>